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lexj\Desktop\Hudson Fuggle Microsite Docs\"/>
    </mc:Choice>
  </mc:AlternateContent>
  <xr:revisionPtr revIDLastSave="0" documentId="8_{3EEDC166-8AB8-4001-9556-E6CDD2482FD7}" xr6:coauthVersionLast="47" xr6:coauthVersionMax="47" xr10:uidLastSave="{00000000-0000-0000-0000-000000000000}"/>
  <bookViews>
    <workbookView xWindow="-120" yWindow="-120" windowWidth="51840" windowHeight="21120" tabRatio="827" activeTab="1" xr2:uid="{6BF22040-301A-43B9-9061-D9FB9AA16510}"/>
  </bookViews>
  <sheets>
    <sheet name="Version" sheetId="2" r:id="rId1"/>
    <sheet name="Summary" sheetId="1" r:id="rId2"/>
    <sheet name="Functions--&gt;" sheetId="4" r:id="rId3"/>
    <sheet name="i." sheetId="3" r:id="rId4"/>
    <sheet name="ii." sheetId="5" r:id="rId5"/>
    <sheet name="iii." sheetId="6" r:id="rId6"/>
    <sheet name="iv." sheetId="7" r:id="rId7"/>
    <sheet name="v." sheetId="8" r:id="rId8"/>
    <sheet name="vi." sheetId="9" r:id="rId9"/>
    <sheet name="vii." sheetId="10" r:id="rId10"/>
    <sheet name="viii." sheetId="11" r:id="rId11"/>
    <sheet name="ix." sheetId="12" r:id="rId12"/>
    <sheet name="x." sheetId="13" r:id="rId13"/>
    <sheet name="xi." sheetId="14" r:id="rId14"/>
    <sheet name="xii." sheetId="15" r:id="rId15"/>
    <sheet name="xiii." sheetId="16" r:id="rId16"/>
    <sheet name="xiv." sheetId="17" r:id="rId17"/>
    <sheet name="xv." sheetId="18" r:id="rId18"/>
    <sheet name="Features--&gt;" sheetId="19" r:id="rId19"/>
    <sheet name="1." sheetId="21" r:id="rId20"/>
    <sheet name="2." sheetId="22" r:id="rId21"/>
    <sheet name="3." sheetId="23" r:id="rId22"/>
    <sheet name="4." sheetId="20" r:id="rId23"/>
    <sheet name="5." sheetId="24" r:id="rId24"/>
    <sheet name="6." sheetId="25" r:id="rId25"/>
  </sheets>
  <definedNames>
    <definedName name="_xlnm.Print_Area" localSheetId="1">Summary!$B$2:$K$38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1" l="1"/>
  <c r="L11" i="23"/>
  <c r="K11" i="23"/>
  <c r="J11" i="23"/>
  <c r="I11" i="23"/>
  <c r="H11" i="23"/>
  <c r="G11" i="23"/>
  <c r="F11" i="23"/>
  <c r="E11" i="23"/>
  <c r="D11" i="23"/>
  <c r="C11" i="23"/>
  <c r="G20" i="17" l="1"/>
  <c r="F9" i="13" l="1"/>
  <c r="D19" i="8" l="1"/>
  <c r="B12" i="7"/>
  <c r="J10" i="25" l="1"/>
  <c r="I10" i="25"/>
  <c r="H10" i="25"/>
  <c r="G10" i="25"/>
  <c r="F10" i="25"/>
  <c r="E10" i="25"/>
  <c r="J9" i="25"/>
  <c r="I9" i="25"/>
  <c r="G9" i="25"/>
  <c r="F9" i="25"/>
  <c r="E9" i="25"/>
  <c r="J8" i="25"/>
  <c r="I8" i="25"/>
  <c r="I11" i="25" s="1"/>
  <c r="H8" i="25"/>
  <c r="H11" i="25" s="1"/>
  <c r="G8" i="25"/>
  <c r="G11" i="25" s="1"/>
  <c r="F8" i="25"/>
  <c r="F11" i="25" s="1"/>
  <c r="E8" i="25"/>
  <c r="E11" i="25" s="1"/>
  <c r="F7" i="25"/>
  <c r="G7" i="25" s="1"/>
  <c r="H7" i="25" s="1"/>
  <c r="I7" i="25" s="1"/>
  <c r="J7" i="25" s="1"/>
  <c r="J11" i="24"/>
  <c r="I11" i="24"/>
  <c r="H11" i="24"/>
  <c r="G11" i="24"/>
  <c r="F11" i="24"/>
  <c r="E11" i="24"/>
  <c r="F7" i="24"/>
  <c r="G7" i="24" s="1"/>
  <c r="H7" i="24" s="1"/>
  <c r="I7" i="24" s="1"/>
  <c r="J7" i="24" s="1"/>
  <c r="C10" i="23"/>
  <c r="D10" i="23" s="1"/>
  <c r="E10" i="23" s="1"/>
  <c r="F10" i="23" s="1"/>
  <c r="G10" i="23" s="1"/>
  <c r="H10" i="23" s="1"/>
  <c r="I10" i="23" s="1"/>
  <c r="J10" i="23" s="1"/>
  <c r="K10" i="23" s="1"/>
  <c r="L10" i="23" s="1"/>
  <c r="J11" i="25" l="1"/>
  <c r="E13" i="25" s="1"/>
  <c r="G8" i="20"/>
  <c r="G10" i="17"/>
  <c r="I10" i="17"/>
  <c r="B21" i="15"/>
  <c r="I21" i="1"/>
  <c r="I23" i="1" s="1"/>
  <c r="U42" i="12"/>
  <c r="T42" i="12"/>
  <c r="S42" i="12"/>
  <c r="R42" i="12"/>
  <c r="Q42" i="12"/>
  <c r="P42" i="12"/>
  <c r="O42" i="12"/>
  <c r="N42" i="12"/>
  <c r="M42" i="12"/>
  <c r="L42" i="12"/>
  <c r="K42" i="12"/>
  <c r="J42" i="12"/>
  <c r="I42" i="12"/>
  <c r="H42" i="12"/>
  <c r="E44" i="12"/>
  <c r="G42" i="12"/>
  <c r="U40" i="12"/>
  <c r="T40" i="12"/>
  <c r="S40" i="12"/>
  <c r="R40" i="12"/>
  <c r="Q40" i="12"/>
  <c r="P40" i="12"/>
  <c r="O40" i="12"/>
  <c r="N40" i="12"/>
  <c r="M40" i="12"/>
  <c r="L40" i="12"/>
  <c r="K40" i="12"/>
  <c r="J40" i="12"/>
  <c r="I40" i="12"/>
  <c r="H40" i="12"/>
  <c r="G40" i="12"/>
  <c r="F40" i="12"/>
  <c r="G36" i="12"/>
  <c r="H36" i="12" s="1"/>
  <c r="I36" i="12" s="1"/>
  <c r="J36" i="12" s="1"/>
  <c r="K36" i="12" s="1"/>
  <c r="L36" i="12" s="1"/>
  <c r="M36" i="12" s="1"/>
  <c r="N36" i="12" s="1"/>
  <c r="O36" i="12" s="1"/>
  <c r="P36" i="12" s="1"/>
  <c r="Q36" i="12" s="1"/>
  <c r="R36" i="12" s="1"/>
  <c r="S36" i="12" s="1"/>
  <c r="T36" i="12" s="1"/>
  <c r="U36" i="12" s="1"/>
  <c r="U27" i="12"/>
  <c r="T27" i="12"/>
  <c r="S27" i="12"/>
  <c r="R27" i="12"/>
  <c r="Q27" i="12"/>
  <c r="P27" i="12"/>
  <c r="O27" i="12"/>
  <c r="N27" i="12"/>
  <c r="M27" i="12"/>
  <c r="L27" i="12"/>
  <c r="K27" i="12"/>
  <c r="J27" i="12"/>
  <c r="I27" i="12"/>
  <c r="H27" i="12"/>
  <c r="G27" i="12"/>
  <c r="F27" i="12"/>
  <c r="G23" i="12"/>
  <c r="H23" i="12" s="1"/>
  <c r="I23" i="12" s="1"/>
  <c r="J23" i="12" s="1"/>
  <c r="K23" i="12" s="1"/>
  <c r="L23" i="12" s="1"/>
  <c r="M23" i="12" s="1"/>
  <c r="N23" i="12" s="1"/>
  <c r="O23" i="12" s="1"/>
  <c r="P23" i="12" s="1"/>
  <c r="Q23" i="12" s="1"/>
  <c r="R23" i="12" s="1"/>
  <c r="S23" i="12" s="1"/>
  <c r="T23" i="12" s="1"/>
  <c r="U23" i="12" s="1"/>
  <c r="E31" i="11"/>
  <c r="P29" i="11"/>
  <c r="O29" i="11"/>
  <c r="N29" i="11"/>
  <c r="M29" i="11"/>
  <c r="L29" i="11"/>
  <c r="K29" i="11"/>
  <c r="J29" i="11"/>
  <c r="I29" i="11"/>
  <c r="H29" i="11"/>
  <c r="G29" i="11"/>
  <c r="P27" i="11"/>
  <c r="O27" i="11"/>
  <c r="N27" i="11"/>
  <c r="M27" i="11"/>
  <c r="L27" i="11"/>
  <c r="K27" i="11"/>
  <c r="J27" i="11"/>
  <c r="I27" i="11"/>
  <c r="H27" i="11"/>
  <c r="G27" i="11"/>
  <c r="F27" i="11"/>
  <c r="G23" i="11"/>
  <c r="H23" i="11" s="1"/>
  <c r="I23" i="11" s="1"/>
  <c r="J23" i="11" s="1"/>
  <c r="K23" i="11" s="1"/>
  <c r="L23" i="11" s="1"/>
  <c r="M23" i="11" s="1"/>
  <c r="N23" i="11" s="1"/>
  <c r="O23" i="11" s="1"/>
  <c r="P23" i="11" s="1"/>
  <c r="P12" i="11"/>
  <c r="O12" i="11"/>
  <c r="N12" i="11"/>
  <c r="M12" i="11"/>
  <c r="L12" i="11"/>
  <c r="K12" i="11"/>
  <c r="J12" i="11"/>
  <c r="I12" i="11"/>
  <c r="H12" i="11"/>
  <c r="G12" i="11"/>
  <c r="F12" i="11"/>
  <c r="G8" i="11"/>
  <c r="H8" i="11" s="1"/>
  <c r="I8" i="11" s="1"/>
  <c r="J8" i="11" s="1"/>
  <c r="K8" i="11" s="1"/>
  <c r="L8" i="11" s="1"/>
  <c r="M8" i="11" s="1"/>
  <c r="N8" i="11" s="1"/>
  <c r="O8" i="11" s="1"/>
  <c r="P8" i="11" s="1"/>
  <c r="J21" i="1" l="1"/>
  <c r="J23" i="1" s="1"/>
  <c r="F10" i="6" l="1"/>
  <c r="D10" i="6"/>
  <c r="J29" i="1"/>
  <c r="F8" i="1"/>
  <c r="F9" i="1" s="1"/>
  <c r="B16" i="1" l="1"/>
  <c r="F29" i="1" l="1"/>
  <c r="C30" i="1" l="1"/>
  <c r="B30" i="1"/>
  <c r="C9" i="1"/>
  <c r="G23" i="1"/>
  <c r="F23" i="1"/>
  <c r="F16" i="1"/>
  <c r="I15" i="1"/>
  <c r="I14" i="1"/>
  <c r="I13" i="1"/>
  <c r="H15" i="1"/>
  <c r="H14" i="1"/>
  <c r="H13" i="1"/>
  <c r="E16" i="1"/>
  <c r="C23" i="1"/>
  <c r="C16" i="1"/>
  <c r="E23" i="1"/>
  <c r="K9" i="1"/>
  <c r="G9" i="1"/>
  <c r="J9" i="1"/>
  <c r="I9" i="1"/>
  <c r="H9" i="1"/>
  <c r="E9" i="1"/>
  <c r="D9" i="1"/>
  <c r="J16" i="1" l="1"/>
  <c r="K16" i="1"/>
</calcChain>
</file>

<file path=xl/sharedStrings.xml><?xml version="1.0" encoding="utf-8"?>
<sst xmlns="http://schemas.openxmlformats.org/spreadsheetml/2006/main" count="518" uniqueCount="303">
  <si>
    <t>Apple</t>
  </si>
  <si>
    <t>Orange</t>
  </si>
  <si>
    <t>Data Validation List</t>
  </si>
  <si>
    <t>Banana</t>
  </si>
  <si>
    <t>KEY FUNCTIONS</t>
  </si>
  <si>
    <t>KEY FEATURES</t>
  </si>
  <si>
    <t>Disclaimer: This model may contain errors</t>
  </si>
  <si>
    <t>Changelog</t>
  </si>
  <si>
    <t xml:space="preserve">LEARN TO BUILD INSTITUTIONAL-QUALITY REAL ESTATE MODELS FROM SCRATCH
- CLICK HERE TO LEARN MORE - </t>
  </si>
  <si>
    <t>AdventuresinCRE.com and its affiliates do not provide tax, legal, investment, or accounting advice. This material has been prepared for informational purposes only, and is not intended to provide, and should not be relied on for, tax, legal or accounting advice. You should consult your own tax, legal and accounting advisors before engaging in any transaction. This model may contains errors. Verify all calculations being using this model to make investment decisions.</t>
  </si>
  <si>
    <t>Excel 365</t>
  </si>
  <si>
    <t>Excel 2016</t>
  </si>
  <si>
    <t>Excel 2013</t>
  </si>
  <si>
    <t>Compatibility</t>
  </si>
  <si>
    <t>https://www.adventuresincre.com/</t>
  </si>
  <si>
    <t>Important Links:</t>
  </si>
  <si>
    <t>Model Resources</t>
  </si>
  <si>
    <t>GUIDE TO MICROSOFT EXCEL FOR REAL ESTATE</t>
  </si>
  <si>
    <t>v1.0</t>
  </si>
  <si>
    <t>Author: Spencer Burton</t>
  </si>
  <si>
    <t>Browse our Library of Real Estate Models</t>
  </si>
  <si>
    <t>GUIDE TO MICROSOFT EXCEL FOR REAL ESTATE - SUPPLEMENTARY MATERIAL</t>
  </si>
  <si>
    <t>Initial release</t>
  </si>
  <si>
    <t>SUMMARY - EXCEL FUNCTIONS &amp; FEATURES</t>
  </si>
  <si>
    <t>i.  ADD/SUB</t>
  </si>
  <si>
    <t>i. MUL/DIV</t>
  </si>
  <si>
    <t>ii. SUM()</t>
  </si>
  <si>
    <t>Brought to you by: www.adventuresincre.com</t>
  </si>
  <si>
    <t>ii. AVERAGE()</t>
  </si>
  <si>
    <t>iii. TRUE/FALSE</t>
  </si>
  <si>
    <t>iv. IF() Logic</t>
  </si>
  <si>
    <t>v. AND() Logic</t>
  </si>
  <si>
    <t>v. OR() Logic</t>
  </si>
  <si>
    <t>vi. MAX()</t>
  </si>
  <si>
    <t>vi. MIN()</t>
  </si>
  <si>
    <t>vii.COUNTIF()</t>
  </si>
  <si>
    <t>vii.COUNTA()</t>
  </si>
  <si>
    <t>Concatenate</t>
  </si>
  <si>
    <t>First Name</t>
  </si>
  <si>
    <t>Last Name</t>
  </si>
  <si>
    <t>Tenant #1 Rent</t>
  </si>
  <si>
    <t>Tenant #2 Rent</t>
  </si>
  <si>
    <t>Total Rent</t>
  </si>
  <si>
    <t>Rent Concessions</t>
  </si>
  <si>
    <t>Net Rent</t>
  </si>
  <si>
    <t>Number of Tenants</t>
  </si>
  <si>
    <t>Total NRA</t>
  </si>
  <si>
    <t>Rent/NRA</t>
  </si>
  <si>
    <t>Rent/Tenant</t>
  </si>
  <si>
    <t>Total Rent/Tenant</t>
  </si>
  <si>
    <t>Average Rent</t>
  </si>
  <si>
    <t>Tenant</t>
  </si>
  <si>
    <t>Rent</t>
  </si>
  <si>
    <t>Bob's Fish Shack</t>
  </si>
  <si>
    <t>Tommy Eagle</t>
  </si>
  <si>
    <t>The Orange Store</t>
  </si>
  <si>
    <t>The Fly Shop</t>
  </si>
  <si>
    <t>TRUE AND FALSE LOGIC</t>
  </si>
  <si>
    <t>Current Month</t>
  </si>
  <si>
    <t>Sale Month</t>
  </si>
  <si>
    <t>Sale Price</t>
  </si>
  <si>
    <t>Current Month is the Sale Month?</t>
  </si>
  <si>
    <t>Current Month Cash Flow</t>
  </si>
  <si>
    <t>Current Month Sale Price Cash Flow</t>
  </si>
  <si>
    <t>IF(logical_test, value_if_true, [value_if_false])</t>
  </si>
  <si>
    <t>Property Type</t>
  </si>
  <si>
    <t>Retail</t>
  </si>
  <si>
    <t>Office</t>
  </si>
  <si>
    <t>IF(logical_test, value_if_true, IF(logical_test, value_if_true, [value_if_false])</t>
  </si>
  <si>
    <t>AND(logical1, [logical2], ...)</t>
  </si>
  <si>
    <t>OR(logical1, [logical2], ...)</t>
  </si>
  <si>
    <t>Start Month</t>
  </si>
  <si>
    <t>End Month</t>
  </si>
  <si>
    <t>Included in Current Month Cash Flow</t>
  </si>
  <si>
    <t>Contract Rent</t>
  </si>
  <si>
    <t>TRUE if all logic statements are TRUE, otherwise FALSE</t>
  </si>
  <si>
    <t>TRUE if any logic statement is TRUE, otherwise FALSE</t>
  </si>
  <si>
    <t>Straight-Line</t>
  </si>
  <si>
    <t>Forecast Method</t>
  </si>
  <si>
    <t>Detailed</t>
  </si>
  <si>
    <t>S-Curve</t>
  </si>
  <si>
    <t>SUM(number1,[number2],...)</t>
  </si>
  <si>
    <t>AVERAGE(number1, [number2], ...)</t>
  </si>
  <si>
    <t>TRUE/FALSE Logic</t>
  </si>
  <si>
    <t>SUM() Function</t>
  </si>
  <si>
    <t>AVERAGE() Function</t>
  </si>
  <si>
    <t>Addition Logic</t>
  </si>
  <si>
    <t>Subtraction Logic</t>
  </si>
  <si>
    <t>Multiplication Logic</t>
  </si>
  <si>
    <t>Division Logic</t>
  </si>
  <si>
    <t>IF() Function</t>
  </si>
  <si>
    <t>Nested IF() Statements</t>
  </si>
  <si>
    <t>Use TRUE/FALSE (Boolean Logic) Instead of Nested IF() Statements</t>
  </si>
  <si>
    <t>AND() Function</t>
  </si>
  <si>
    <t>OR() Function</t>
  </si>
  <si>
    <t>Amount</t>
  </si>
  <si>
    <t>Assumption</t>
  </si>
  <si>
    <t>Is Straight-Line or Detailed</t>
  </si>
  <si>
    <t>Same as SL</t>
  </si>
  <si>
    <t>MAX() Function</t>
  </si>
  <si>
    <t>MIN() Function</t>
  </si>
  <si>
    <t>MAX(number1, [number2], ...)</t>
  </si>
  <si>
    <t>Returns the maximum value among the selected range of values</t>
  </si>
  <si>
    <t>MIN(number1, [number2], ...)</t>
  </si>
  <si>
    <t>Returns the minimum value among the selected range of values</t>
  </si>
  <si>
    <t>Required Return</t>
  </si>
  <si>
    <t>Available Cash Flow</t>
  </si>
  <si>
    <t>COUNTIF() Function</t>
  </si>
  <si>
    <t>COUNTA() Function</t>
  </si>
  <si>
    <t>COUNTIF(range, criteria)</t>
  </si>
  <si>
    <t>Multifamily</t>
  </si>
  <si>
    <t>Target Property Type</t>
  </si>
  <si>
    <t># of Tenants in Target</t>
  </si>
  <si>
    <t>COUNTA(value1, [value2], ...)</t>
  </si>
  <si>
    <t>Returns the number of cells that are not empty in a range</t>
  </si>
  <si>
    <t>Returns the number of cells in a range that meet a given criteria</t>
  </si>
  <si>
    <t>Tenant Name</t>
  </si>
  <si>
    <t>Jane Doe</t>
  </si>
  <si>
    <t>John Doe</t>
  </si>
  <si>
    <t>Jose Sanz</t>
  </si>
  <si>
    <t>Maria Gonzalez</t>
  </si>
  <si>
    <t>Jacque Martin</t>
  </si>
  <si>
    <t>Adele Durand</t>
  </si>
  <si>
    <t>1 Bed</t>
  </si>
  <si>
    <t>viii. IRR()</t>
  </si>
  <si>
    <t>viii. NPV()</t>
  </si>
  <si>
    <t>ix. EOMONTH()</t>
  </si>
  <si>
    <t>ix. EDATE()</t>
  </si>
  <si>
    <t>ix. XIRR()</t>
  </si>
  <si>
    <t>ix. XNPV()</t>
  </si>
  <si>
    <t>COUNTIF() and COUNTA() FUNCTIONS</t>
  </si>
  <si>
    <t>MAX() and MIN() FUNCTIONS</t>
  </si>
  <si>
    <t>IF() FUNCTION</t>
  </si>
  <si>
    <t>SUM() AND AVERAGE() FUNCTIONS</t>
  </si>
  <si>
    <t>IRR() and NPV() FUNCTIONS</t>
  </si>
  <si>
    <t>IRR() Function</t>
  </si>
  <si>
    <t>IRR(values, [guess])</t>
  </si>
  <si>
    <t>Returns the internal rate of return for a series of cash flows represented by the numbers in values. The cash flows must occur at regular intervals, such as monthly or annually.</t>
  </si>
  <si>
    <t>Net Property Cash Flow</t>
  </si>
  <si>
    <t>Year</t>
  </si>
  <si>
    <t>Internal Rate of Return</t>
  </si>
  <si>
    <t>NPV() Function</t>
  </si>
  <si>
    <t>Investment Cash Flow</t>
  </si>
  <si>
    <t>Operating Cash Flow</t>
  </si>
  <si>
    <t>Reversion Cash Flow</t>
  </si>
  <si>
    <t>Discount Rate</t>
  </si>
  <si>
    <t>Net Present Value</t>
  </si>
  <si>
    <t>Present Value</t>
  </si>
  <si>
    <t>Operating + Reversion Cash Flow</t>
  </si>
  <si>
    <t>NPV(rate,value1,[value2],...)</t>
  </si>
  <si>
    <t>EOMONTH(), EDATE(), XIRR(), AND XNPV() FUNCTIONS</t>
  </si>
  <si>
    <t>EOMONTH() Function</t>
  </si>
  <si>
    <t>EOMONTH(start_date, months)</t>
  </si>
  <si>
    <t>Returns the date for the last day of the month that is the indicated number of months before or after start_date</t>
  </si>
  <si>
    <t>Start Date</t>
  </si>
  <si>
    <t>Months</t>
  </si>
  <si>
    <t>Resulting Date</t>
  </si>
  <si>
    <t>EDATE() Function</t>
  </si>
  <si>
    <t>EDATE(start_date, months)</t>
  </si>
  <si>
    <t>Returns the date that is the indicated number of months before or after start_date</t>
  </si>
  <si>
    <t>XIRR() Function</t>
  </si>
  <si>
    <t>XIRR(values, dates, [guess])</t>
  </si>
  <si>
    <t>Returns the internal rate of return for a schedule of cash flows that is not necessarily periodic</t>
  </si>
  <si>
    <t>Month</t>
  </si>
  <si>
    <t>Date</t>
  </si>
  <si>
    <t>XNPV() Function</t>
  </si>
  <si>
    <t>XNPV(rate, values, dates)</t>
  </si>
  <si>
    <t>Returns the present value of series of future periodic cash flows at a given discount rate; when time zero cash flow is included, it calculates the net present value</t>
  </si>
  <si>
    <t>Returns the present value of a string of future cash flows that are not necessarily periodic; time zero must be included - enter 0 in time zero to return PV, enter actual time zero cash flow in time zero to return NPV</t>
  </si>
  <si>
    <t>SUMPRODUCT() Function</t>
  </si>
  <si>
    <t>SUMIF() Function</t>
  </si>
  <si>
    <t>SUMIF() and SUMPRODUCT() FUNCTIONS</t>
  </si>
  <si>
    <t>SUMIF(range, criteria, [sum_range])</t>
  </si>
  <si>
    <t>Sum the values in a range that meet criteria that you specify</t>
  </si>
  <si>
    <t>NRA</t>
  </si>
  <si>
    <t>2 Bed</t>
  </si>
  <si>
    <t>Studio</t>
  </si>
  <si>
    <t>3 Bed</t>
  </si>
  <si>
    <t>Total Rent for Unit Type</t>
  </si>
  <si>
    <t>Unit Type</t>
  </si>
  <si>
    <t>Returns the sum of the products of corresponding ranges</t>
  </si>
  <si>
    <t>x. SUMPRODUCT()</t>
  </si>
  <si>
    <t>x. SUMIF()</t>
  </si>
  <si>
    <t>xi. PMT()</t>
  </si>
  <si>
    <t>xi. PV()</t>
  </si>
  <si>
    <t>PMT() and PV() FUNCTIONS</t>
  </si>
  <si>
    <t>PMT() Function</t>
  </si>
  <si>
    <t>PV() Function</t>
  </si>
  <si>
    <t>PMT(rate, nper, pv, [fv], [type])</t>
  </si>
  <si>
    <t>Calculates the payment for a loan based on constant payments and a constant interest rate</t>
  </si>
  <si>
    <t>PV(rate, nper, pmt, [fv], [type])</t>
  </si>
  <si>
    <t>Calculates the present value of a loan or an investment, based on a constant interest rate</t>
  </si>
  <si>
    <t>Periods</t>
  </si>
  <si>
    <t>Payment</t>
  </si>
  <si>
    <t>Present Value (i.e. Loan Balance)</t>
  </si>
  <si>
    <t>Periodic Rate</t>
  </si>
  <si>
    <t>IFERROR() and ISERROR() FUNCTIONS</t>
  </si>
  <si>
    <t>IFERROR() Function</t>
  </si>
  <si>
    <t>ISERROR() Function</t>
  </si>
  <si>
    <t>IFERROR(value, value_if_error)</t>
  </si>
  <si>
    <t>Returns a value you specify if a formula results in an error; otherwise, it returns the result of the formula</t>
  </si>
  <si>
    <t>ISERROR(value)</t>
  </si>
  <si>
    <t>Checks whether the value in a given cell is an error, and then returns either a TRUE or FALSE</t>
  </si>
  <si>
    <t>Tenants</t>
  </si>
  <si>
    <t>Error Check</t>
  </si>
  <si>
    <t>xii. IFERROR()</t>
  </si>
  <si>
    <t>xii. ISERROR()</t>
  </si>
  <si>
    <t>xiii. ROUND()</t>
  </si>
  <si>
    <t>xiii. ROUNDUP()</t>
  </si>
  <si>
    <t>ROUND() and ROUNDUP() FUNCTIONS</t>
  </si>
  <si>
    <t>ROUND() Function</t>
  </si>
  <si>
    <t>ROUNDUP() Function</t>
  </si>
  <si>
    <t>ROUND(number, num_digits)</t>
  </si>
  <si>
    <t>ROUNDUP(number, num_digits)</t>
  </si>
  <si>
    <t>Rounds a number to a specified number of digits</t>
  </si>
  <si>
    <t>Rounds up a number to a specified number of digits; ROUNDUP behaves like ROUND, except that it always rounds a number up</t>
  </si>
  <si>
    <t>Budget</t>
  </si>
  <si>
    <t>Budget (Rounded)</t>
  </si>
  <si>
    <t>xiv. INDEX(MATCH())</t>
  </si>
  <si>
    <t>xv. CONCATENATE</t>
  </si>
  <si>
    <t>INDEX() and MATCH() FUNCTIONS</t>
  </si>
  <si>
    <t>INDEX() Function</t>
  </si>
  <si>
    <t>MATCH() Function</t>
  </si>
  <si>
    <t>INDEX() Function + MATCH() Function</t>
  </si>
  <si>
    <t>Industrial</t>
  </si>
  <si>
    <t>New York</t>
  </si>
  <si>
    <t>London</t>
  </si>
  <si>
    <t>Tokyo</t>
  </si>
  <si>
    <t>Rent/NRA by Property Type</t>
  </si>
  <si>
    <t>City</t>
  </si>
  <si>
    <t>Row #</t>
  </si>
  <si>
    <t>Column #</t>
  </si>
  <si>
    <t>INDEX() Function + MATCH() Function + MATCH() Function</t>
  </si>
  <si>
    <t>Return the value of a specified cell</t>
  </si>
  <si>
    <t>INDEX(array, row_num, [column_num])</t>
  </si>
  <si>
    <t>MATCH(lookup_value, lookup_array, [match_type])</t>
  </si>
  <si>
    <t>Searches for a specified item in a range of cells, and then returns the relative position of that item in the range</t>
  </si>
  <si>
    <r>
      <t xml:space="preserve">INDEX(array, 1, MATCH(lookup_value, lookup_array, [match_type])) </t>
    </r>
    <r>
      <rPr>
        <b/>
        <i/>
        <sz val="11"/>
        <color rgb="FF000000"/>
        <rFont val="Calibri"/>
        <family val="2"/>
      </rPr>
      <t>or</t>
    </r>
    <r>
      <rPr>
        <i/>
        <sz val="11"/>
        <color rgb="FF000000"/>
        <rFont val="Calibri"/>
        <family val="2"/>
      </rPr>
      <t xml:space="preserve"> INDEX(array, MATCH(lookup_value, lookup_array, [match_type]),1)</t>
    </r>
  </si>
  <si>
    <t>INDEX(array, MATCH(lookup_value, lookup_array, [match_type]), MATCH(lookup_value, lookup_array, [match_type]))</t>
  </si>
  <si>
    <t>Return the value of a specified cell in a range, using the MATCH() function to find either row or column number; a more efficient replacement for HLOOKUP and VLOOKUP</t>
  </si>
  <si>
    <t>Return the value of a specified cell in a range, using the MATCH() function to find both the row and column number; a more efficient replacement for HLOOKUP and VLOOKUP</t>
  </si>
  <si>
    <t>CONCATENATE LOGIC</t>
  </si>
  <si>
    <t>Using &amp; to Concatenate</t>
  </si>
  <si>
    <t>Concatenate means to join character strings</t>
  </si>
  <si>
    <t>State</t>
  </si>
  <si>
    <t>Address</t>
  </si>
  <si>
    <t>Zip code</t>
  </si>
  <si>
    <t>Word #1</t>
  </si>
  <si>
    <t>Word #2</t>
  </si>
  <si>
    <t>Race</t>
  </si>
  <si>
    <t>car</t>
  </si>
  <si>
    <t>Using &amp; Plus " " to Create Sentences</t>
  </si>
  <si>
    <t>Concatenate means to join character strings; combined with " " to create sentences</t>
  </si>
  <si>
    <t>NY</t>
  </si>
  <si>
    <t>20 W 34th St</t>
  </si>
  <si>
    <t>Visit the 'Microsoft Excel for Real Estate - A Guide to Proficiency'</t>
  </si>
  <si>
    <t>Data&gt;Forecast&gt;What-If-Analysis&gt;Data Table</t>
  </si>
  <si>
    <t>1. Data Validation</t>
  </si>
  <si>
    <t>2. In-Cell Labels</t>
  </si>
  <si>
    <t>3. Conditional Formatting</t>
  </si>
  <si>
    <t>4. Data Tables</t>
  </si>
  <si>
    <t>DATA VALIDATION</t>
  </si>
  <si>
    <t>Data&gt;Data Tools&gt;Data Validation&gt;Data Validation…</t>
  </si>
  <si>
    <t>Analysis Period (Months)</t>
  </si>
  <si>
    <t>Data Validation - Whole Numbers</t>
  </si>
  <si>
    <t>Data Validation - Date</t>
  </si>
  <si>
    <t>Analysis Start Date</t>
  </si>
  <si>
    <t>Hotel</t>
  </si>
  <si>
    <t>Data Validation - Lists</t>
  </si>
  <si>
    <t>Property Type (Simple)</t>
  </si>
  <si>
    <t>Property Type (Complex)</t>
  </si>
  <si>
    <t>IN-CELL LABELS</t>
  </si>
  <si>
    <t>CONDITIONAL FORMATTING</t>
  </si>
  <si>
    <t>Home&gt;Conditional Formatting&gt;New Rule…&gt;Use a formula to determine which cells to format</t>
  </si>
  <si>
    <t>Interest Rate Type</t>
  </si>
  <si>
    <t>Fixed</t>
  </si>
  <si>
    <t>Rate</t>
  </si>
  <si>
    <t>Interest Rate</t>
  </si>
  <si>
    <t>GOAL SEEK</t>
  </si>
  <si>
    <t>Using Goal Seek to Solve for Given Value</t>
  </si>
  <si>
    <t>Data&gt;Forecast&gt;What-If-Analysis&gt;Goal Seek</t>
  </si>
  <si>
    <t>5. Goal Seek</t>
  </si>
  <si>
    <t>Use Custom Conditional Formatting to Enhance User Experience</t>
  </si>
  <si>
    <t>Use In-Cell Labels to Enhance User Experience</t>
  </si>
  <si>
    <t>Use Data Validation (Whole Numbers, Date, and Lists) to Ensure Accuracy of Inputs</t>
  </si>
  <si>
    <t>Set IRR to 12% by changing Reversion Value</t>
  </si>
  <si>
    <t>Use Excel's Charting Tools to Visualize Results of Analysis</t>
  </si>
  <si>
    <t>CHARTING TOOLS</t>
  </si>
  <si>
    <t>6. Charting Tools</t>
  </si>
  <si>
    <t>DATA TABLES</t>
  </si>
  <si>
    <t>Use the Data Table Feature to Perform Scenario Analysis</t>
  </si>
  <si>
    <t>ADDITION, SUBTRACTION, MULTIPLICATION, AND DIVISION LOGIC</t>
  </si>
  <si>
    <t>AND() &amp; OR() FUNCTIONS</t>
  </si>
  <si>
    <t>Rents</t>
  </si>
  <si>
    <t># of Tenants that Received Rent Concessions</t>
  </si>
  <si>
    <t>Rent Concession Received</t>
  </si>
  <si>
    <t># of Tenants that Did Not Receive rent Concessions</t>
  </si>
  <si>
    <t>SUMPRODUCT(array1, [array2], [array3], ...)</t>
  </si>
  <si>
    <t>Format Cells&gt;Number&gt;Category&gt;Custom</t>
  </si>
  <si>
    <t>v1.1</t>
  </si>
  <si>
    <t>Fixed issue where duplicate video had been used</t>
  </si>
  <si>
    <t>v1.2</t>
  </si>
  <si>
    <t>Misc. labeling cleanups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</si>
</sst>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0.0%"/>
    <numFmt numFmtId="166" formatCode="0\ &quot;Months&quot;"/>
    <numFmt numFmtId="167" formatCode="#,##0.00000"/>
    <numFmt numFmtId="168" formatCode="00000"/>
    <numFmt numFmtId="169" formatCode="&quot;Year&quot;\ 0"/>
  </numFmts>
  <fonts count="34" x14ac:knownFonts="1">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sz val="11"/>
      <color indexed="12"/>
      <name val="Calibri"/>
      <family val="2"/>
      <scheme val="minor"/>
    </font>
    <font>
      <sz val="11"/>
      <name val="Calibri"/>
      <family val="2"/>
      <scheme val="minor"/>
    </font>
    <font>
      <u/>
      <sz val="11"/>
      <name val="Calibri"/>
      <family val="2"/>
      <scheme val="minor"/>
    </font>
    <font>
      <b/>
      <sz val="11"/>
      <name val="Calibri"/>
      <family val="2"/>
      <scheme val="minor"/>
    </font>
    <font>
      <sz val="11"/>
      <color rgb="FF0000FF"/>
      <name val="Calibri"/>
      <family val="2"/>
      <scheme val="minor"/>
    </font>
    <font>
      <b/>
      <sz val="11"/>
      <color theme="0"/>
      <name val="Calibri"/>
      <family val="2"/>
      <scheme val="minor"/>
    </font>
    <font>
      <sz val="11"/>
      <color theme="0"/>
      <name val="Calibri"/>
      <family val="2"/>
      <scheme val="minor"/>
    </font>
    <font>
      <sz val="10"/>
      <color theme="1"/>
      <name val="Calibri"/>
      <family val="2"/>
      <scheme val="minor"/>
    </font>
    <font>
      <b/>
      <u/>
      <sz val="10"/>
      <color theme="1"/>
      <name val="Calibri"/>
      <family val="2"/>
      <scheme val="minor"/>
    </font>
    <font>
      <u/>
      <sz val="11"/>
      <color theme="10"/>
      <name val="Calibri"/>
      <family val="2"/>
      <scheme val="minor"/>
    </font>
    <font>
      <b/>
      <sz val="12"/>
      <color theme="1" tint="0.34998626667073579"/>
      <name val="Calibri"/>
      <family val="2"/>
      <scheme val="minor"/>
    </font>
    <font>
      <sz val="9"/>
      <color theme="1"/>
      <name val="Calibri"/>
      <family val="2"/>
      <scheme val="minor"/>
    </font>
    <font>
      <sz val="9"/>
      <color theme="0"/>
      <name val="Calibri"/>
      <family val="2"/>
      <scheme val="minor"/>
    </font>
    <font>
      <sz val="12"/>
      <color theme="0"/>
      <name val="Calibri"/>
      <family val="2"/>
      <scheme val="minor"/>
    </font>
    <font>
      <b/>
      <sz val="12"/>
      <color theme="1" tint="0.249977111117893"/>
      <name val="Calibri"/>
      <family val="2"/>
      <scheme val="minor"/>
    </font>
    <font>
      <i/>
      <sz val="10"/>
      <color theme="1" tint="0.249977111117893"/>
      <name val="Calibri"/>
      <family val="2"/>
      <scheme val="minor"/>
    </font>
    <font>
      <b/>
      <sz val="16"/>
      <color theme="0"/>
      <name val="Calibri"/>
      <family val="2"/>
      <scheme val="minor"/>
    </font>
    <font>
      <sz val="12"/>
      <color theme="1" tint="0.249977111117893"/>
      <name val="Calibri"/>
      <family val="2"/>
      <scheme val="minor"/>
    </font>
    <font>
      <i/>
      <sz val="11"/>
      <color theme="1"/>
      <name val="Calibri"/>
      <family val="2"/>
      <scheme val="minor"/>
    </font>
    <font>
      <u val="singleAccounting"/>
      <sz val="11"/>
      <color theme="1"/>
      <name val="Calibri"/>
      <family val="2"/>
      <scheme val="minor"/>
    </font>
    <font>
      <u/>
      <sz val="11"/>
      <color theme="1"/>
      <name val="Calibri"/>
      <family val="2"/>
      <scheme val="minor"/>
    </font>
    <font>
      <i/>
      <u/>
      <sz val="11"/>
      <color theme="1"/>
      <name val="Calibri"/>
      <family val="2"/>
      <scheme val="minor"/>
    </font>
    <font>
      <sz val="11"/>
      <color rgb="FF000000"/>
      <name val="Calibri"/>
      <family val="2"/>
      <scheme val="minor"/>
    </font>
    <font>
      <i/>
      <sz val="11"/>
      <color theme="1"/>
      <name val="Calibri"/>
      <family val="2"/>
    </font>
    <font>
      <u/>
      <sz val="11"/>
      <color rgb="FF000000"/>
      <name val="Calibri"/>
      <family val="2"/>
      <scheme val="minor"/>
    </font>
    <font>
      <b/>
      <sz val="11"/>
      <color rgb="FF000000"/>
      <name val="Calibri"/>
      <family val="2"/>
      <scheme val="minor"/>
    </font>
    <font>
      <i/>
      <sz val="11"/>
      <color rgb="FF000000"/>
      <name val="Calibri"/>
      <family val="2"/>
      <scheme val="minor"/>
    </font>
    <font>
      <i/>
      <sz val="11"/>
      <color rgb="FF000000"/>
      <name val="Calibri"/>
      <family val="2"/>
    </font>
    <font>
      <b/>
      <i/>
      <sz val="11"/>
      <color rgb="FF000000"/>
      <name val="Calibri"/>
      <family val="2"/>
    </font>
    <font>
      <u/>
      <sz val="11"/>
      <color rgb="FF0000FF"/>
      <name val="Calibri"/>
      <family val="2"/>
      <scheme val="minor"/>
    </font>
  </fonts>
  <fills count="8">
    <fill>
      <patternFill patternType="none"/>
    </fill>
    <fill>
      <patternFill patternType="gray125"/>
    </fill>
    <fill>
      <patternFill patternType="solid">
        <fgColor rgb="FFFFB606"/>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4" tint="0.39997558519241921"/>
        <bgColor indexed="64"/>
      </patternFill>
    </fill>
  </fills>
  <borders count="1">
    <border>
      <left/>
      <right/>
      <top/>
      <bottom/>
      <diagonal/>
    </border>
  </borders>
  <cellStyleXfs count="2">
    <xf numFmtId="0" fontId="0" fillId="0" borderId="0"/>
    <xf numFmtId="0" fontId="13" fillId="0" borderId="0" applyNumberFormat="0" applyFill="0" applyBorder="0" applyAlignment="0" applyProtection="0"/>
  </cellStyleXfs>
  <cellXfs count="114">
    <xf numFmtId="0" fontId="0" fillId="0" borderId="0" xfId="0"/>
    <xf numFmtId="0" fontId="1" fillId="0" borderId="0" xfId="0" applyFont="1"/>
    <xf numFmtId="0" fontId="3" fillId="0" borderId="0" xfId="0" applyFont="1"/>
    <xf numFmtId="0" fontId="0" fillId="0" borderId="0" xfId="0" applyAlignment="1">
      <alignment horizontal="right"/>
    </xf>
    <xf numFmtId="0" fontId="5" fillId="0" borderId="0" xfId="0" applyFont="1"/>
    <xf numFmtId="0" fontId="7" fillId="0" borderId="0" xfId="0" applyFont="1" applyAlignment="1">
      <alignment horizontal="right"/>
    </xf>
    <xf numFmtId="0" fontId="5" fillId="0" borderId="0" xfId="0" applyFont="1" applyAlignment="1">
      <alignment horizontal="left"/>
    </xf>
    <xf numFmtId="0" fontId="0" fillId="3" borderId="0" xfId="0" applyFill="1"/>
    <xf numFmtId="0" fontId="0" fillId="0" borderId="0" xfId="0" applyAlignment="1">
      <alignment horizontal="left"/>
    </xf>
    <xf numFmtId="0" fontId="11" fillId="0" borderId="0" xfId="0" applyFont="1"/>
    <xf numFmtId="0" fontId="11" fillId="0" borderId="0" xfId="0" applyFont="1" applyAlignment="1">
      <alignment horizontal="left" indent="1"/>
    </xf>
    <xf numFmtId="0" fontId="12" fillId="0" borderId="0" xfId="0" applyFont="1" applyAlignment="1">
      <alignment horizontal="left"/>
    </xf>
    <xf numFmtId="0" fontId="12" fillId="0" borderId="0" xfId="0" applyFont="1"/>
    <xf numFmtId="0" fontId="11" fillId="0" borderId="0" xfId="0" applyFont="1" applyAlignment="1">
      <alignment horizontal="left" indent="2"/>
    </xf>
    <xf numFmtId="0" fontId="11" fillId="5" borderId="0" xfId="0" applyFont="1" applyFill="1"/>
    <xf numFmtId="0" fontId="0" fillId="5" borderId="0" xfId="0" applyFill="1"/>
    <xf numFmtId="0" fontId="0" fillId="0" borderId="0" xfId="0" applyAlignment="1">
      <alignment horizontal="left" indent="1"/>
    </xf>
    <xf numFmtId="0" fontId="11" fillId="5" borderId="0" xfId="0" applyFont="1" applyFill="1" applyAlignment="1">
      <alignment horizontal="right"/>
    </xf>
    <xf numFmtId="0" fontId="10" fillId="6" borderId="0" xfId="0" applyFont="1" applyFill="1"/>
    <xf numFmtId="0" fontId="16" fillId="6" borderId="0" xfId="0" applyFont="1" applyFill="1" applyAlignment="1">
      <alignment horizontal="right"/>
    </xf>
    <xf numFmtId="0" fontId="17" fillId="6" borderId="0" xfId="0" applyFont="1" applyFill="1"/>
    <xf numFmtId="0" fontId="2" fillId="7" borderId="0" xfId="0" applyFont="1" applyFill="1"/>
    <xf numFmtId="0" fontId="9" fillId="7" borderId="0" xfId="0" applyFont="1" applyFill="1" applyAlignment="1">
      <alignment horizontal="right"/>
    </xf>
    <xf numFmtId="0" fontId="18" fillId="7" borderId="0" xfId="0" applyFont="1" applyFill="1"/>
    <xf numFmtId="0" fontId="20" fillId="7" borderId="0" xfId="0" applyFont="1" applyFill="1"/>
    <xf numFmtId="0" fontId="21" fillId="7" borderId="0" xfId="0" applyFont="1" applyFill="1"/>
    <xf numFmtId="0" fontId="1" fillId="0" borderId="0" xfId="0" applyFont="1" applyAlignment="1">
      <alignment horizontal="center"/>
    </xf>
    <xf numFmtId="0" fontId="5" fillId="0" borderId="0" xfId="0" applyFont="1" applyAlignment="1">
      <alignment horizontal="center"/>
    </xf>
    <xf numFmtId="0" fontId="8" fillId="0" borderId="0" xfId="0" applyFont="1" applyAlignment="1">
      <alignment horizontal="center"/>
    </xf>
    <xf numFmtId="0" fontId="6" fillId="0" borderId="0" xfId="0" applyFont="1" applyAlignment="1">
      <alignment horizontal="center"/>
    </xf>
    <xf numFmtId="0" fontId="5" fillId="4" borderId="0" xfId="0" applyFont="1" applyFill="1" applyAlignment="1">
      <alignment horizontal="center"/>
    </xf>
    <xf numFmtId="4" fontId="5" fillId="4" borderId="0" xfId="0" applyNumberFormat="1" applyFont="1" applyFill="1" applyAlignment="1">
      <alignment horizontal="center"/>
    </xf>
    <xf numFmtId="0" fontId="7" fillId="0" borderId="0" xfId="0" applyFont="1" applyAlignment="1">
      <alignment horizontal="center"/>
    </xf>
    <xf numFmtId="15" fontId="5" fillId="0" borderId="0" xfId="0" applyNumberFormat="1" applyFont="1" applyAlignment="1">
      <alignment horizontal="center"/>
    </xf>
    <xf numFmtId="9" fontId="5" fillId="4" borderId="0" xfId="0" applyNumberFormat="1" applyFont="1" applyFill="1" applyAlignment="1">
      <alignment horizontal="center"/>
    </xf>
    <xf numFmtId="3" fontId="5" fillId="0" borderId="0" xfId="0" applyNumberFormat="1" applyFont="1" applyAlignment="1">
      <alignment horizontal="center"/>
    </xf>
    <xf numFmtId="4" fontId="5" fillId="0" borderId="0" xfId="0" applyNumberFormat="1" applyFont="1" applyAlignment="1">
      <alignment horizontal="center"/>
    </xf>
    <xf numFmtId="166" fontId="5" fillId="0" borderId="0" xfId="0" applyNumberFormat="1" applyFont="1" applyAlignment="1">
      <alignment horizontal="center"/>
    </xf>
    <xf numFmtId="165" fontId="5" fillId="0" borderId="0" xfId="0" applyNumberFormat="1" applyFont="1" applyAlignment="1">
      <alignment horizontal="center"/>
    </xf>
    <xf numFmtId="3" fontId="5" fillId="4" borderId="0" xfId="0" applyNumberFormat="1" applyFont="1" applyFill="1" applyAlignment="1">
      <alignment horizontal="center"/>
    </xf>
    <xf numFmtId="0" fontId="0" fillId="0" borderId="0" xfId="0" applyAlignment="1">
      <alignment horizontal="center"/>
    </xf>
    <xf numFmtId="0" fontId="4" fillId="0" borderId="0" xfId="0" applyFont="1" applyAlignment="1">
      <alignment horizontal="center"/>
    </xf>
    <xf numFmtId="0" fontId="0" fillId="4" borderId="0" xfId="0" applyFill="1"/>
    <xf numFmtId="164" fontId="0" fillId="0" borderId="0" xfId="0" applyNumberFormat="1"/>
    <xf numFmtId="0" fontId="22" fillId="0" borderId="0" xfId="0" applyFont="1"/>
    <xf numFmtId="0" fontId="24" fillId="0" borderId="0" xfId="0" applyFont="1"/>
    <xf numFmtId="0" fontId="25" fillId="0" borderId="0" xfId="0" applyFont="1"/>
    <xf numFmtId="0" fontId="8" fillId="0" borderId="0" xfId="0" applyFont="1"/>
    <xf numFmtId="3" fontId="8" fillId="0" borderId="0" xfId="0" applyNumberFormat="1" applyFont="1"/>
    <xf numFmtId="3" fontId="0" fillId="0" borderId="0" xfId="0" applyNumberFormat="1"/>
    <xf numFmtId="3" fontId="0" fillId="4" borderId="0" xfId="0" applyNumberFormat="1" applyFill="1"/>
    <xf numFmtId="3" fontId="23" fillId="0" borderId="0" xfId="0" applyNumberFormat="1" applyFont="1"/>
    <xf numFmtId="0" fontId="26" fillId="0" borderId="0" xfId="0" applyFont="1"/>
    <xf numFmtId="0" fontId="27" fillId="0" borderId="0" xfId="0" applyFont="1"/>
    <xf numFmtId="3" fontId="26" fillId="0" borderId="0" xfId="0" applyNumberFormat="1" applyFont="1"/>
    <xf numFmtId="0" fontId="26" fillId="4" borderId="0" xfId="0" applyFont="1" applyFill="1"/>
    <xf numFmtId="0" fontId="28" fillId="0" borderId="0" xfId="0" applyFont="1"/>
    <xf numFmtId="0" fontId="26" fillId="4" borderId="0" xfId="0" applyFont="1" applyFill="1" applyAlignment="1">
      <alignment horizontal="right"/>
    </xf>
    <xf numFmtId="0" fontId="30" fillId="0" borderId="0" xfId="0" applyFont="1"/>
    <xf numFmtId="4" fontId="8" fillId="0" borderId="0" xfId="0" applyNumberFormat="1" applyFont="1" applyAlignment="1">
      <alignment horizontal="center"/>
    </xf>
    <xf numFmtId="4" fontId="8" fillId="0" borderId="0" xfId="0" applyNumberFormat="1" applyFont="1"/>
    <xf numFmtId="4" fontId="26" fillId="0" borderId="0" xfId="0" applyNumberFormat="1" applyFont="1"/>
    <xf numFmtId="4" fontId="26" fillId="4" borderId="0" xfId="0" applyNumberFormat="1" applyFont="1" applyFill="1"/>
    <xf numFmtId="3" fontId="26" fillId="4" borderId="0" xfId="0" applyNumberFormat="1" applyFont="1" applyFill="1"/>
    <xf numFmtId="3" fontId="20" fillId="7" borderId="0" xfId="0" applyNumberFormat="1" applyFont="1" applyFill="1"/>
    <xf numFmtId="3" fontId="2" fillId="7" borderId="0" xfId="0" applyNumberFormat="1" applyFont="1" applyFill="1"/>
    <xf numFmtId="3" fontId="9" fillId="7" borderId="0" xfId="0" applyNumberFormat="1" applyFont="1" applyFill="1" applyAlignment="1">
      <alignment horizontal="right"/>
    </xf>
    <xf numFmtId="3" fontId="3" fillId="0" borderId="0" xfId="0" applyNumberFormat="1" applyFont="1"/>
    <xf numFmtId="3" fontId="21" fillId="7" borderId="0" xfId="0" applyNumberFormat="1" applyFont="1" applyFill="1"/>
    <xf numFmtId="3" fontId="18" fillId="7" borderId="0" xfId="0" applyNumberFormat="1" applyFont="1" applyFill="1"/>
    <xf numFmtId="3" fontId="0" fillId="3" borderId="0" xfId="0" applyNumberFormat="1" applyFill="1"/>
    <xf numFmtId="3" fontId="27" fillId="0" borderId="0" xfId="0" applyNumberFormat="1" applyFont="1"/>
    <xf numFmtId="3" fontId="28" fillId="0" borderId="0" xfId="0" applyNumberFormat="1" applyFont="1"/>
    <xf numFmtId="3" fontId="24" fillId="0" borderId="0" xfId="0" applyNumberFormat="1" applyFont="1"/>
    <xf numFmtId="3" fontId="30" fillId="0" borderId="0" xfId="0" applyNumberFormat="1" applyFont="1"/>
    <xf numFmtId="0" fontId="1" fillId="3" borderId="0" xfId="0" applyFont="1" applyFill="1"/>
    <xf numFmtId="0" fontId="22" fillId="3" borderId="0" xfId="0" applyFont="1" applyFill="1"/>
    <xf numFmtId="0" fontId="29" fillId="3" borderId="0" xfId="0" applyFont="1" applyFill="1"/>
    <xf numFmtId="0" fontId="26" fillId="3" borderId="0" xfId="0" applyFont="1" applyFill="1"/>
    <xf numFmtId="3" fontId="1" fillId="3" borderId="0" xfId="0" applyNumberFormat="1" applyFont="1" applyFill="1"/>
    <xf numFmtId="3" fontId="31" fillId="0" borderId="0" xfId="0" applyNumberFormat="1" applyFont="1"/>
    <xf numFmtId="3" fontId="26" fillId="0" borderId="0" xfId="0" applyNumberFormat="1" applyFont="1" applyAlignment="1">
      <alignment horizontal="right"/>
    </xf>
    <xf numFmtId="10" fontId="26" fillId="4" borderId="0" xfId="0" applyNumberFormat="1" applyFont="1" applyFill="1"/>
    <xf numFmtId="10" fontId="8" fillId="0" borderId="0" xfId="0" applyNumberFormat="1" applyFont="1"/>
    <xf numFmtId="3" fontId="26" fillId="0" borderId="0" xfId="0" applyNumberFormat="1" applyFont="1" applyAlignment="1">
      <alignment horizontal="left" indent="1"/>
    </xf>
    <xf numFmtId="15" fontId="26" fillId="0" borderId="0" xfId="0" applyNumberFormat="1" applyFont="1"/>
    <xf numFmtId="15" fontId="26" fillId="4" borderId="0" xfId="0" applyNumberFormat="1" applyFont="1" applyFill="1"/>
    <xf numFmtId="15" fontId="8" fillId="0" borderId="0" xfId="0" applyNumberFormat="1" applyFont="1"/>
    <xf numFmtId="167" fontId="26" fillId="0" borderId="0" xfId="0" applyNumberFormat="1" applyFont="1"/>
    <xf numFmtId="168" fontId="8" fillId="0" borderId="0" xfId="0" applyNumberFormat="1" applyFont="1"/>
    <xf numFmtId="3" fontId="26" fillId="0" borderId="0" xfId="0" applyNumberFormat="1" applyFont="1" applyAlignment="1">
      <alignment horizontal="center"/>
    </xf>
    <xf numFmtId="3" fontId="26" fillId="0" borderId="0" xfId="0" applyNumberFormat="1" applyFont="1" applyAlignment="1">
      <alignment horizontal="center" vertical="center" textRotation="90"/>
    </xf>
    <xf numFmtId="3" fontId="8" fillId="4" borderId="0" xfId="0" applyNumberFormat="1" applyFont="1" applyFill="1"/>
    <xf numFmtId="3" fontId="29" fillId="0" borderId="0" xfId="0" applyNumberFormat="1" applyFont="1"/>
    <xf numFmtId="15" fontId="8" fillId="4" borderId="0" xfId="0" applyNumberFormat="1" applyFont="1" applyFill="1"/>
    <xf numFmtId="169" fontId="26" fillId="0" borderId="0" xfId="0" applyNumberFormat="1" applyFont="1"/>
    <xf numFmtId="169" fontId="28" fillId="0" borderId="0" xfId="0" applyNumberFormat="1" applyFont="1"/>
    <xf numFmtId="165" fontId="26" fillId="0" borderId="0" xfId="0" applyNumberFormat="1" applyFont="1"/>
    <xf numFmtId="10" fontId="8" fillId="4" borderId="0" xfId="0" applyNumberFormat="1" applyFont="1" applyFill="1"/>
    <xf numFmtId="3" fontId="8" fillId="0" borderId="0" xfId="0" applyNumberFormat="1" applyFont="1" applyAlignment="1">
      <alignment horizontal="right"/>
    </xf>
    <xf numFmtId="3" fontId="33" fillId="4" borderId="0" xfId="0" applyNumberFormat="1" applyFont="1" applyFill="1"/>
    <xf numFmtId="165" fontId="26" fillId="4" borderId="0" xfId="0" applyNumberFormat="1" applyFont="1" applyFill="1"/>
    <xf numFmtId="0" fontId="1" fillId="0" borderId="0" xfId="0" applyFont="1" applyAlignment="1">
      <alignment horizontal="center"/>
    </xf>
    <xf numFmtId="0" fontId="19" fillId="7" borderId="0" xfId="1" applyFont="1" applyFill="1" applyAlignment="1">
      <alignment horizontal="right"/>
    </xf>
    <xf numFmtId="0" fontId="7" fillId="0" borderId="0" xfId="0" applyFont="1" applyAlignment="1">
      <alignment horizontal="center"/>
    </xf>
    <xf numFmtId="0" fontId="13" fillId="5" borderId="0" xfId="1" applyFill="1" applyAlignment="1">
      <alignment horizontal="right"/>
    </xf>
    <xf numFmtId="0" fontId="13" fillId="0" borderId="0" xfId="1"/>
    <xf numFmtId="0" fontId="14" fillId="2" borderId="0" xfId="1" applyFont="1" applyFill="1" applyAlignment="1">
      <alignment horizontal="center" vertical="center" wrapText="1"/>
    </xf>
    <xf numFmtId="0" fontId="15" fillId="0" borderId="0" xfId="0" applyFont="1" applyAlignment="1">
      <alignment wrapText="1"/>
    </xf>
    <xf numFmtId="0" fontId="13" fillId="0" borderId="0" xfId="1" applyFill="1"/>
    <xf numFmtId="0" fontId="13" fillId="0" borderId="0" xfId="1" applyAlignment="1">
      <alignment horizontal="left" vertical="center"/>
    </xf>
    <xf numFmtId="3" fontId="19" fillId="7" borderId="0" xfId="1" applyNumberFormat="1" applyFont="1" applyFill="1" applyAlignment="1">
      <alignment horizontal="right"/>
    </xf>
    <xf numFmtId="3" fontId="0" fillId="0" borderId="0" xfId="0" applyNumberFormat="1" applyAlignment="1">
      <alignment horizontal="center" vertical="center" textRotation="90"/>
    </xf>
    <xf numFmtId="3" fontId="30" fillId="0" borderId="0" xfId="0" applyNumberFormat="1" applyFont="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00FF"/>
      <color rgb="FFFFB6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dventuresincre.com/guide-microsoft-excel-for-real-estate/" TargetMode="External"/><Relationship Id="rId2" Type="http://schemas.openxmlformats.org/officeDocument/2006/relationships/hyperlink" Target="https://www.adventuresincre.com/library-real-estate-excel-models/" TargetMode="External"/><Relationship Id="rId1" Type="http://schemas.openxmlformats.org/officeDocument/2006/relationships/hyperlink" Target="https://www.adventuresincre.com/" TargetMode="External"/><Relationship Id="rId5" Type="http://schemas.openxmlformats.org/officeDocument/2006/relationships/hyperlink" Target="https://www.adventuresincre.com/acre-disclaimer/" TargetMode="External"/><Relationship Id="rId4" Type="http://schemas.openxmlformats.org/officeDocument/2006/relationships/hyperlink" Target="https://www.adventuresincre.com/accelerator/"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dventuresincre.com/"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adventuresincre.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www.adventuresincr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6AFFD-6970-4EFB-8696-49AA7F5BED16}">
  <dimension ref="A1:M100"/>
  <sheetViews>
    <sheetView showGridLines="0" zoomScaleNormal="100" workbookViewId="0"/>
  </sheetViews>
  <sheetFormatPr defaultColWidth="0" defaultRowHeight="15" x14ac:dyDescent="0.25"/>
  <cols>
    <col min="1" max="1" width="1.85546875" customWidth="1"/>
    <col min="2" max="2" width="13.5703125" style="10" customWidth="1"/>
    <col min="3" max="10" width="10.28515625" style="9" customWidth="1"/>
    <col min="11" max="11" width="29.7109375" style="9" customWidth="1"/>
    <col min="12" max="12" width="10.28515625" style="9" customWidth="1"/>
    <col min="13" max="13" width="0.85546875" customWidth="1"/>
    <col min="14" max="16384" width="10.28515625" hidden="1"/>
  </cols>
  <sheetData>
    <row r="1" spans="2:12" ht="5.0999999999999996" customHeight="1" x14ac:dyDescent="0.25">
      <c r="B1"/>
      <c r="C1"/>
      <c r="D1"/>
      <c r="E1"/>
      <c r="F1"/>
      <c r="G1"/>
      <c r="H1"/>
      <c r="I1"/>
      <c r="J1"/>
      <c r="K1"/>
      <c r="L1"/>
    </row>
    <row r="2" spans="2:12" ht="15.75" x14ac:dyDescent="0.25">
      <c r="B2" s="20" t="s">
        <v>21</v>
      </c>
      <c r="C2" s="18"/>
      <c r="D2" s="18"/>
      <c r="E2" s="18"/>
      <c r="F2" s="18"/>
      <c r="G2" s="18"/>
      <c r="H2" s="18"/>
      <c r="I2" s="18"/>
      <c r="J2" s="19"/>
      <c r="K2" s="18"/>
      <c r="L2" s="18"/>
    </row>
    <row r="3" spans="2:12" x14ac:dyDescent="0.25">
      <c r="B3" s="15" t="s">
        <v>16</v>
      </c>
      <c r="C3" s="14"/>
      <c r="D3" s="14"/>
      <c r="E3" s="14"/>
      <c r="F3" s="14"/>
      <c r="G3" s="14"/>
      <c r="H3" s="14"/>
      <c r="I3" s="14"/>
      <c r="J3" s="14"/>
      <c r="K3" s="14"/>
      <c r="L3" s="17" t="s">
        <v>301</v>
      </c>
    </row>
    <row r="4" spans="2:12" x14ac:dyDescent="0.25">
      <c r="B4" t="s">
        <v>19</v>
      </c>
      <c r="C4"/>
      <c r="D4"/>
      <c r="E4"/>
      <c r="F4"/>
      <c r="G4"/>
      <c r="H4" s="1" t="s">
        <v>15</v>
      </c>
      <c r="I4"/>
      <c r="K4"/>
      <c r="L4"/>
    </row>
    <row r="5" spans="2:12" x14ac:dyDescent="0.25">
      <c r="B5" s="106" t="s">
        <v>14</v>
      </c>
      <c r="C5" s="106"/>
      <c r="D5" s="106"/>
      <c r="E5"/>
      <c r="F5"/>
      <c r="G5"/>
      <c r="H5" s="109" t="s">
        <v>255</v>
      </c>
      <c r="I5" s="109"/>
      <c r="J5" s="109"/>
      <c r="K5" s="109"/>
      <c r="L5"/>
    </row>
    <row r="6" spans="2:12" x14ac:dyDescent="0.25">
      <c r="B6"/>
      <c r="C6"/>
      <c r="D6"/>
      <c r="E6"/>
      <c r="F6"/>
      <c r="G6"/>
      <c r="H6" s="109"/>
      <c r="I6" s="109"/>
      <c r="J6" s="109"/>
      <c r="K6" s="109"/>
      <c r="L6"/>
    </row>
    <row r="7" spans="2:12" x14ac:dyDescent="0.25">
      <c r="B7" s="1" t="s">
        <v>13</v>
      </c>
      <c r="C7"/>
      <c r="D7"/>
      <c r="E7"/>
      <c r="F7"/>
      <c r="G7"/>
      <c r="H7"/>
      <c r="I7"/>
      <c r="J7"/>
      <c r="K7"/>
      <c r="L7"/>
    </row>
    <row r="8" spans="2:12" x14ac:dyDescent="0.25">
      <c r="B8" s="16" t="s">
        <v>12</v>
      </c>
      <c r="C8"/>
      <c r="D8"/>
      <c r="E8"/>
      <c r="F8"/>
      <c r="G8"/>
      <c r="H8" s="110" t="s">
        <v>20</v>
      </c>
      <c r="I8" s="110"/>
      <c r="J8" s="110"/>
      <c r="K8" s="110"/>
      <c r="L8" s="110"/>
    </row>
    <row r="9" spans="2:12" x14ac:dyDescent="0.25">
      <c r="B9" s="16" t="s">
        <v>11</v>
      </c>
      <c r="C9"/>
      <c r="D9"/>
      <c r="E9"/>
      <c r="F9"/>
      <c r="G9"/>
      <c r="H9" s="106"/>
      <c r="I9" s="106"/>
      <c r="J9" s="106"/>
      <c r="K9" s="106"/>
      <c r="L9"/>
    </row>
    <row r="10" spans="2:12" x14ac:dyDescent="0.25">
      <c r="B10" s="16" t="s">
        <v>10</v>
      </c>
      <c r="C10"/>
      <c r="D10"/>
      <c r="E10"/>
      <c r="F10"/>
      <c r="G10"/>
      <c r="H10"/>
      <c r="I10"/>
      <c r="J10"/>
      <c r="K10"/>
      <c r="L10"/>
    </row>
    <row r="11" spans="2:12" x14ac:dyDescent="0.25">
      <c r="B11"/>
      <c r="C11"/>
      <c r="D11"/>
      <c r="E11"/>
      <c r="F11"/>
      <c r="G11"/>
      <c r="H11"/>
      <c r="I11"/>
      <c r="J11"/>
      <c r="K11"/>
      <c r="L11"/>
    </row>
    <row r="12" spans="2:12" ht="36.75" customHeight="1" x14ac:dyDescent="0.25">
      <c r="B12" s="108" t="s">
        <v>9</v>
      </c>
      <c r="C12" s="108"/>
      <c r="D12" s="108"/>
      <c r="E12" s="108"/>
      <c r="F12" s="108"/>
      <c r="G12" s="108"/>
      <c r="H12" s="108"/>
      <c r="I12" s="108"/>
      <c r="J12" s="108"/>
      <c r="K12" s="108"/>
      <c r="L12" s="108"/>
    </row>
    <row r="13" spans="2:12" ht="37.5" customHeight="1" x14ac:dyDescent="0.25">
      <c r="B13" s="107" t="s">
        <v>8</v>
      </c>
      <c r="C13" s="107"/>
      <c r="D13" s="107"/>
      <c r="E13" s="107"/>
      <c r="F13" s="107"/>
      <c r="G13" s="107"/>
      <c r="H13" s="107"/>
      <c r="I13" s="107"/>
      <c r="J13" s="107"/>
      <c r="K13" s="107"/>
      <c r="L13" s="107"/>
    </row>
    <row r="14" spans="2:12" x14ac:dyDescent="0.25">
      <c r="B14" s="15" t="s">
        <v>7</v>
      </c>
      <c r="C14" s="14"/>
      <c r="D14" s="14"/>
      <c r="E14" s="14"/>
      <c r="F14" s="14"/>
      <c r="G14" s="14"/>
      <c r="H14" s="14"/>
      <c r="I14" s="105" t="s">
        <v>6</v>
      </c>
      <c r="J14" s="105"/>
      <c r="K14" s="105"/>
      <c r="L14" s="105"/>
    </row>
    <row r="15" spans="2:12" x14ac:dyDescent="0.25">
      <c r="B15" s="12" t="s">
        <v>301</v>
      </c>
      <c r="I15"/>
    </row>
    <row r="16" spans="2:12" x14ac:dyDescent="0.25">
      <c r="B16" s="10" t="s">
        <v>302</v>
      </c>
      <c r="I16"/>
    </row>
    <row r="17" spans="2:9" x14ac:dyDescent="0.25">
      <c r="I17"/>
    </row>
    <row r="18" spans="2:9" x14ac:dyDescent="0.25">
      <c r="B18" s="12" t="s">
        <v>299</v>
      </c>
      <c r="I18"/>
    </row>
    <row r="19" spans="2:9" x14ac:dyDescent="0.25">
      <c r="B19" s="10" t="s">
        <v>300</v>
      </c>
      <c r="I19"/>
    </row>
    <row r="20" spans="2:9" x14ac:dyDescent="0.25">
      <c r="I20"/>
    </row>
    <row r="21" spans="2:9" x14ac:dyDescent="0.25">
      <c r="B21" s="12" t="s">
        <v>18</v>
      </c>
      <c r="I21"/>
    </row>
    <row r="22" spans="2:9" x14ac:dyDescent="0.25">
      <c r="B22" s="10" t="s">
        <v>22</v>
      </c>
      <c r="I22"/>
    </row>
    <row r="23" spans="2:9" x14ac:dyDescent="0.25">
      <c r="I23"/>
    </row>
    <row r="24" spans="2:9" x14ac:dyDescent="0.25">
      <c r="I24"/>
    </row>
    <row r="25" spans="2:9" x14ac:dyDescent="0.25">
      <c r="B25" s="12"/>
      <c r="I25"/>
    </row>
    <row r="26" spans="2:9" x14ac:dyDescent="0.25">
      <c r="I26"/>
    </row>
    <row r="27" spans="2:9" x14ac:dyDescent="0.25">
      <c r="I27"/>
    </row>
    <row r="28" spans="2:9" x14ac:dyDescent="0.25">
      <c r="I28"/>
    </row>
    <row r="29" spans="2:9" x14ac:dyDescent="0.25">
      <c r="B29" s="13"/>
      <c r="I29"/>
    </row>
    <row r="30" spans="2:9" x14ac:dyDescent="0.25">
      <c r="B30" s="13"/>
      <c r="I30"/>
    </row>
    <row r="31" spans="2:9" x14ac:dyDescent="0.25">
      <c r="B31" s="13"/>
      <c r="I31"/>
    </row>
    <row r="32" spans="2:9" x14ac:dyDescent="0.25">
      <c r="I32"/>
    </row>
    <row r="33" spans="2:9" x14ac:dyDescent="0.25">
      <c r="B33" s="13"/>
      <c r="I33"/>
    </row>
    <row r="34" spans="2:9" x14ac:dyDescent="0.25">
      <c r="B34" s="13"/>
      <c r="I34"/>
    </row>
    <row r="35" spans="2:9" x14ac:dyDescent="0.25">
      <c r="B35" s="13"/>
      <c r="I35"/>
    </row>
    <row r="36" spans="2:9" x14ac:dyDescent="0.25">
      <c r="I36"/>
    </row>
    <row r="37" spans="2:9" x14ac:dyDescent="0.25">
      <c r="I37"/>
    </row>
    <row r="38" spans="2:9" x14ac:dyDescent="0.25">
      <c r="B38" s="12"/>
      <c r="I38"/>
    </row>
    <row r="39" spans="2:9" x14ac:dyDescent="0.25">
      <c r="I39"/>
    </row>
    <row r="40" spans="2:9" x14ac:dyDescent="0.25">
      <c r="I40"/>
    </row>
    <row r="41" spans="2:9" x14ac:dyDescent="0.25">
      <c r="I41"/>
    </row>
    <row r="42" spans="2:9" x14ac:dyDescent="0.25">
      <c r="I42"/>
    </row>
    <row r="43" spans="2:9" x14ac:dyDescent="0.25">
      <c r="I43"/>
    </row>
    <row r="44" spans="2:9" x14ac:dyDescent="0.25">
      <c r="I44"/>
    </row>
    <row r="45" spans="2:9" x14ac:dyDescent="0.25">
      <c r="B45" s="12"/>
      <c r="I45"/>
    </row>
    <row r="46" spans="2:9" x14ac:dyDescent="0.25">
      <c r="I46"/>
    </row>
    <row r="47" spans="2:9" x14ac:dyDescent="0.25">
      <c r="I47"/>
    </row>
    <row r="48" spans="2:9" x14ac:dyDescent="0.25">
      <c r="I48"/>
    </row>
    <row r="49" spans="2:9" x14ac:dyDescent="0.25">
      <c r="B49" s="12"/>
      <c r="I49"/>
    </row>
    <row r="50" spans="2:9" x14ac:dyDescent="0.25">
      <c r="I50"/>
    </row>
    <row r="51" spans="2:9" x14ac:dyDescent="0.25">
      <c r="I51"/>
    </row>
    <row r="52" spans="2:9" x14ac:dyDescent="0.25">
      <c r="I52"/>
    </row>
    <row r="53" spans="2:9" x14ac:dyDescent="0.25">
      <c r="I53"/>
    </row>
    <row r="54" spans="2:9" x14ac:dyDescent="0.25">
      <c r="I54"/>
    </row>
    <row r="55" spans="2:9" x14ac:dyDescent="0.25">
      <c r="I55"/>
    </row>
    <row r="56" spans="2:9" x14ac:dyDescent="0.25">
      <c r="B56" s="12"/>
      <c r="I56"/>
    </row>
    <row r="57" spans="2:9" x14ac:dyDescent="0.25">
      <c r="I57"/>
    </row>
    <row r="58" spans="2:9" x14ac:dyDescent="0.25">
      <c r="I58"/>
    </row>
    <row r="59" spans="2:9" x14ac:dyDescent="0.25">
      <c r="I59"/>
    </row>
    <row r="60" spans="2:9" x14ac:dyDescent="0.25">
      <c r="I60"/>
    </row>
    <row r="61" spans="2:9" x14ac:dyDescent="0.25">
      <c r="I61"/>
    </row>
    <row r="62" spans="2:9" x14ac:dyDescent="0.25">
      <c r="I62"/>
    </row>
    <row r="63" spans="2:9" x14ac:dyDescent="0.25">
      <c r="I63"/>
    </row>
    <row r="64" spans="2:9" x14ac:dyDescent="0.25">
      <c r="I64"/>
    </row>
    <row r="65" spans="2:9" x14ac:dyDescent="0.25">
      <c r="B65" s="12"/>
      <c r="I65"/>
    </row>
    <row r="66" spans="2:9" x14ac:dyDescent="0.25">
      <c r="I66"/>
    </row>
    <row r="67" spans="2:9" x14ac:dyDescent="0.25">
      <c r="I67"/>
    </row>
    <row r="68" spans="2:9" x14ac:dyDescent="0.25">
      <c r="I68"/>
    </row>
    <row r="69" spans="2:9" x14ac:dyDescent="0.25">
      <c r="I69"/>
    </row>
    <row r="70" spans="2:9" x14ac:dyDescent="0.25">
      <c r="I70"/>
    </row>
    <row r="71" spans="2:9" x14ac:dyDescent="0.25">
      <c r="I71"/>
    </row>
    <row r="72" spans="2:9" x14ac:dyDescent="0.25">
      <c r="B72" s="12"/>
      <c r="I72"/>
    </row>
    <row r="73" spans="2:9" x14ac:dyDescent="0.25">
      <c r="I73"/>
    </row>
    <row r="74" spans="2:9" x14ac:dyDescent="0.25">
      <c r="I74"/>
    </row>
    <row r="75" spans="2:9" x14ac:dyDescent="0.25">
      <c r="B75" s="13"/>
      <c r="I75"/>
    </row>
    <row r="76" spans="2:9" x14ac:dyDescent="0.25">
      <c r="B76" s="13"/>
      <c r="I76"/>
    </row>
    <row r="77" spans="2:9" x14ac:dyDescent="0.25">
      <c r="B77" s="13"/>
      <c r="I77"/>
    </row>
    <row r="78" spans="2:9" x14ac:dyDescent="0.25">
      <c r="I78"/>
    </row>
    <row r="79" spans="2:9" x14ac:dyDescent="0.25">
      <c r="B79" s="12"/>
      <c r="I79"/>
    </row>
    <row r="80" spans="2:9" x14ac:dyDescent="0.25">
      <c r="I80"/>
    </row>
    <row r="81" spans="2:9" x14ac:dyDescent="0.25">
      <c r="I81"/>
    </row>
    <row r="82" spans="2:9" x14ac:dyDescent="0.25">
      <c r="B82" s="13"/>
      <c r="I82"/>
    </row>
    <row r="83" spans="2:9" x14ac:dyDescent="0.25">
      <c r="B83" s="13"/>
      <c r="I83"/>
    </row>
    <row r="84" spans="2:9" x14ac:dyDescent="0.25">
      <c r="B84" s="13"/>
      <c r="I84"/>
    </row>
    <row r="85" spans="2:9" x14ac:dyDescent="0.25">
      <c r="B85" s="13"/>
      <c r="I85"/>
    </row>
    <row r="86" spans="2:9" x14ac:dyDescent="0.25">
      <c r="I86"/>
    </row>
    <row r="87" spans="2:9" x14ac:dyDescent="0.25">
      <c r="I87"/>
    </row>
    <row r="88" spans="2:9" x14ac:dyDescent="0.25">
      <c r="B88" s="12"/>
      <c r="I88"/>
    </row>
    <row r="89" spans="2:9" x14ac:dyDescent="0.25">
      <c r="I89"/>
    </row>
    <row r="90" spans="2:9" x14ac:dyDescent="0.25">
      <c r="I90"/>
    </row>
    <row r="91" spans="2:9" x14ac:dyDescent="0.25">
      <c r="I91"/>
    </row>
    <row r="92" spans="2:9" x14ac:dyDescent="0.25">
      <c r="I92"/>
    </row>
    <row r="93" spans="2:9" x14ac:dyDescent="0.25">
      <c r="I93"/>
    </row>
    <row r="94" spans="2:9" x14ac:dyDescent="0.25">
      <c r="B94"/>
      <c r="I94"/>
    </row>
    <row r="95" spans="2:9" x14ac:dyDescent="0.25">
      <c r="B95" s="12"/>
    </row>
    <row r="100" spans="2:2" x14ac:dyDescent="0.25">
      <c r="B100" s="11"/>
    </row>
  </sheetData>
  <mergeCells count="8">
    <mergeCell ref="I14:L14"/>
    <mergeCell ref="B5:D5"/>
    <mergeCell ref="B13:L13"/>
    <mergeCell ref="B12:L12"/>
    <mergeCell ref="H5:K5"/>
    <mergeCell ref="H6:K6"/>
    <mergeCell ref="H9:K9"/>
    <mergeCell ref="H8:L8"/>
  </mergeCells>
  <hyperlinks>
    <hyperlink ref="B5" r:id="rId1" xr:uid="{2D9CDAF3-52A8-4B30-AAAA-611BFAAE1EC9}"/>
    <hyperlink ref="H8" r:id="rId2" display="Browse our entire Library of Real Estate Models" xr:uid="{1BC3A073-C7BD-499C-9754-CDB77456945E}"/>
    <hyperlink ref="H5:K5" r:id="rId3" display="Visit the Guide to Microsoft for Real Estate" xr:uid="{E9C0F0CF-135A-4D9D-8F1E-C6D2266E0ECF}"/>
    <hyperlink ref="B13:L13" r:id="rId4" display="https://www.adventuresincre.com/accelerator/" xr:uid="{1522DF13-1297-4CF2-BE8D-4D55BA21699B}"/>
    <hyperlink ref="I14" r:id="rId5" xr:uid="{39B80B89-E56F-4F0F-8510-56C77F80E9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79E43-4F90-4D70-9DA0-3783CEAF4A9B}">
  <sheetPr>
    <tabColor theme="9" tint="0.59999389629810485"/>
  </sheetPr>
  <dimension ref="B1:K26"/>
  <sheetViews>
    <sheetView zoomScale="130" zoomScaleNormal="130" workbookViewId="0"/>
  </sheetViews>
  <sheetFormatPr defaultColWidth="9.140625" defaultRowHeight="15" x14ac:dyDescent="0.25"/>
  <cols>
    <col min="1" max="1" width="1.7109375" style="54" customWidth="1"/>
    <col min="2" max="12" width="9.140625" style="54" customWidth="1"/>
    <col min="13" max="16384" width="9.140625" style="54"/>
  </cols>
  <sheetData>
    <row r="1" spans="2:11" s="49" customFormat="1" ht="5.0999999999999996" customHeight="1" x14ac:dyDescent="0.25"/>
    <row r="2" spans="2:11" s="67" customFormat="1" ht="21" x14ac:dyDescent="0.35">
      <c r="B2" s="64" t="s">
        <v>130</v>
      </c>
      <c r="C2" s="65"/>
      <c r="D2" s="65"/>
      <c r="E2" s="65"/>
      <c r="F2" s="65"/>
      <c r="G2" s="65"/>
      <c r="H2" s="65"/>
      <c r="I2" s="65"/>
      <c r="J2" s="65"/>
      <c r="K2" s="66"/>
    </row>
    <row r="3" spans="2:11" s="67" customFormat="1" ht="15.75" x14ac:dyDescent="0.25">
      <c r="B3" s="68" t="s">
        <v>17</v>
      </c>
      <c r="C3" s="69"/>
      <c r="D3" s="69"/>
      <c r="E3" s="69"/>
      <c r="F3" s="69"/>
      <c r="G3" s="111" t="s">
        <v>27</v>
      </c>
      <c r="H3" s="111"/>
      <c r="I3" s="111"/>
      <c r="J3" s="111"/>
      <c r="K3" s="111"/>
    </row>
    <row r="4" spans="2:11" s="49" customFormat="1" x14ac:dyDescent="0.25">
      <c r="B4" s="79" t="s">
        <v>107</v>
      </c>
      <c r="C4" s="70"/>
      <c r="D4" s="70"/>
      <c r="E4" s="70"/>
      <c r="F4" s="70"/>
      <c r="G4" s="70"/>
      <c r="H4" s="70"/>
      <c r="I4" s="70"/>
      <c r="J4" s="70"/>
      <c r="K4" s="70"/>
    </row>
    <row r="5" spans="2:11" s="49" customFormat="1" x14ac:dyDescent="0.25">
      <c r="B5" s="80" t="s">
        <v>109</v>
      </c>
      <c r="C5" s="54"/>
      <c r="D5" s="54"/>
      <c r="E5" s="54"/>
      <c r="F5" s="54"/>
      <c r="G5" s="54"/>
      <c r="H5" s="54"/>
      <c r="I5" s="54"/>
      <c r="J5" s="54"/>
      <c r="K5" s="54"/>
    </row>
    <row r="6" spans="2:11" s="49" customFormat="1" x14ac:dyDescent="0.25">
      <c r="B6" s="80" t="s">
        <v>115</v>
      </c>
      <c r="C6" s="54"/>
      <c r="D6" s="54"/>
      <c r="E6" s="54"/>
      <c r="F6" s="54"/>
      <c r="G6" s="54"/>
      <c r="H6" s="54"/>
      <c r="I6" s="54"/>
      <c r="J6" s="54"/>
      <c r="K6" s="54"/>
    </row>
    <row r="7" spans="2:11" s="49" customFormat="1" x14ac:dyDescent="0.25">
      <c r="B7" s="54"/>
      <c r="C7" s="54"/>
      <c r="D7" s="54"/>
      <c r="E7" s="54"/>
      <c r="F7" s="54"/>
      <c r="G7" s="54"/>
      <c r="H7" s="54"/>
      <c r="I7" s="54"/>
      <c r="J7" s="54"/>
      <c r="K7" s="54"/>
    </row>
    <row r="8" spans="2:11" s="49" customFormat="1" x14ac:dyDescent="0.25">
      <c r="B8" s="72" t="s">
        <v>65</v>
      </c>
      <c r="C8" s="54"/>
      <c r="D8" s="72" t="s">
        <v>111</v>
      </c>
      <c r="E8" s="54"/>
      <c r="F8" s="54"/>
      <c r="G8" s="72" t="s">
        <v>112</v>
      </c>
      <c r="H8" s="54"/>
      <c r="I8" s="54"/>
      <c r="J8" s="54"/>
      <c r="K8" s="54"/>
    </row>
    <row r="9" spans="2:11" s="49" customFormat="1" x14ac:dyDescent="0.25">
      <c r="B9" s="54" t="s">
        <v>66</v>
      </c>
      <c r="C9" s="54"/>
      <c r="D9" s="48" t="s">
        <v>67</v>
      </c>
      <c r="E9" s="54"/>
      <c r="F9" s="54"/>
      <c r="G9" s="63"/>
      <c r="H9" s="54"/>
      <c r="I9" s="54"/>
      <c r="J9" s="54"/>
      <c r="K9" s="54"/>
    </row>
    <row r="10" spans="2:11" s="49" customFormat="1" x14ac:dyDescent="0.25">
      <c r="B10" s="54" t="s">
        <v>67</v>
      </c>
      <c r="C10" s="54"/>
      <c r="D10" s="54"/>
      <c r="E10" s="54"/>
      <c r="F10" s="54"/>
      <c r="G10" s="54"/>
      <c r="H10" s="54"/>
      <c r="I10" s="54"/>
      <c r="J10" s="54"/>
      <c r="K10" s="54"/>
    </row>
    <row r="11" spans="2:11" s="49" customFormat="1" x14ac:dyDescent="0.25">
      <c r="B11" s="54" t="s">
        <v>66</v>
      </c>
      <c r="C11" s="54"/>
      <c r="D11" s="54"/>
      <c r="E11" s="54"/>
      <c r="F11" s="54"/>
      <c r="G11" s="54"/>
      <c r="H11" s="54"/>
      <c r="I11" s="54"/>
      <c r="J11" s="54"/>
      <c r="K11" s="54"/>
    </row>
    <row r="12" spans="2:11" x14ac:dyDescent="0.25">
      <c r="B12" s="54" t="s">
        <v>66</v>
      </c>
      <c r="D12" s="72"/>
      <c r="F12" s="72"/>
      <c r="H12" s="72"/>
    </row>
    <row r="13" spans="2:11" x14ac:dyDescent="0.25">
      <c r="B13" s="54" t="s">
        <v>110</v>
      </c>
    </row>
    <row r="16" spans="2:11" x14ac:dyDescent="0.25">
      <c r="B16" s="79" t="s">
        <v>108</v>
      </c>
      <c r="C16" s="70"/>
      <c r="D16" s="70"/>
      <c r="E16" s="70"/>
      <c r="F16" s="70"/>
      <c r="G16" s="70"/>
      <c r="H16" s="70"/>
      <c r="I16" s="70"/>
      <c r="J16" s="70"/>
      <c r="K16" s="70"/>
    </row>
    <row r="17" spans="2:8" x14ac:dyDescent="0.25">
      <c r="B17" s="80" t="s">
        <v>113</v>
      </c>
    </row>
    <row r="18" spans="2:8" x14ac:dyDescent="0.25">
      <c r="B18" s="80" t="s">
        <v>114</v>
      </c>
    </row>
    <row r="20" spans="2:8" x14ac:dyDescent="0.25">
      <c r="B20" s="72" t="s">
        <v>116</v>
      </c>
      <c r="D20" s="72" t="s">
        <v>295</v>
      </c>
      <c r="G20" s="72" t="s">
        <v>294</v>
      </c>
    </row>
    <row r="21" spans="2:8" x14ac:dyDescent="0.25">
      <c r="B21" s="54" t="s">
        <v>117</v>
      </c>
      <c r="D21" s="54">
        <v>500</v>
      </c>
      <c r="G21" s="63"/>
    </row>
    <row r="22" spans="2:8" x14ac:dyDescent="0.25">
      <c r="B22" s="54" t="s">
        <v>118</v>
      </c>
      <c r="D22" s="54">
        <v>600</v>
      </c>
    </row>
    <row r="23" spans="2:8" x14ac:dyDescent="0.25">
      <c r="B23" s="54" t="s">
        <v>120</v>
      </c>
      <c r="G23" s="72" t="s">
        <v>296</v>
      </c>
    </row>
    <row r="24" spans="2:8" x14ac:dyDescent="0.25">
      <c r="B24" s="54" t="s">
        <v>119</v>
      </c>
      <c r="D24" s="54">
        <v>500</v>
      </c>
      <c r="F24" s="72"/>
      <c r="G24" s="63"/>
      <c r="H24" s="72"/>
    </row>
    <row r="25" spans="2:8" x14ac:dyDescent="0.25">
      <c r="B25" s="54" t="s">
        <v>121</v>
      </c>
      <c r="D25" s="54">
        <v>500</v>
      </c>
    </row>
    <row r="26" spans="2:8" x14ac:dyDescent="0.25">
      <c r="B26" s="54" t="s">
        <v>122</v>
      </c>
    </row>
  </sheetData>
  <mergeCells count="1">
    <mergeCell ref="G3:K3"/>
  </mergeCells>
  <hyperlinks>
    <hyperlink ref="G3" r:id="rId1" display="www.adventuresincre.com" xr:uid="{D83E7EAF-66B3-48C8-922A-186C2833FDE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1A702-8ADD-4F93-ABAC-BC7582939A88}">
  <sheetPr>
    <tabColor theme="9" tint="0.59999389629810485"/>
  </sheetPr>
  <dimension ref="B1:P33"/>
  <sheetViews>
    <sheetView zoomScale="130" zoomScaleNormal="130" workbookViewId="0"/>
  </sheetViews>
  <sheetFormatPr defaultColWidth="9.140625" defaultRowHeight="15" x14ac:dyDescent="0.25"/>
  <cols>
    <col min="1" max="1" width="1.7109375" style="54" customWidth="1"/>
    <col min="2" max="12" width="9.140625" style="54" customWidth="1"/>
    <col min="13" max="16384" width="9.140625" style="54"/>
  </cols>
  <sheetData>
    <row r="1" spans="2:16" s="49" customFormat="1" ht="5.0999999999999996" customHeight="1" x14ac:dyDescent="0.25"/>
    <row r="2" spans="2:16" s="67" customFormat="1" ht="21" x14ac:dyDescent="0.35">
      <c r="B2" s="64" t="s">
        <v>134</v>
      </c>
      <c r="C2" s="65"/>
      <c r="D2" s="65"/>
      <c r="E2" s="65"/>
      <c r="F2" s="65"/>
      <c r="G2" s="65"/>
      <c r="H2" s="65"/>
      <c r="I2" s="65"/>
      <c r="J2" s="65"/>
      <c r="K2" s="66"/>
    </row>
    <row r="3" spans="2:16" s="67" customFormat="1" ht="15.75" x14ac:dyDescent="0.25">
      <c r="B3" s="68" t="s">
        <v>17</v>
      </c>
      <c r="C3" s="69"/>
      <c r="D3" s="69"/>
      <c r="E3" s="69"/>
      <c r="F3" s="69"/>
      <c r="G3" s="111" t="s">
        <v>27</v>
      </c>
      <c r="H3" s="111"/>
      <c r="I3" s="111"/>
      <c r="J3" s="111"/>
      <c r="K3" s="111"/>
    </row>
    <row r="4" spans="2:16" s="49" customFormat="1" x14ac:dyDescent="0.25">
      <c r="B4" s="79" t="s">
        <v>135</v>
      </c>
      <c r="C4" s="70"/>
      <c r="D4" s="70"/>
      <c r="E4" s="70"/>
      <c r="F4" s="70"/>
      <c r="G4" s="70"/>
      <c r="H4" s="70"/>
      <c r="I4" s="70"/>
      <c r="J4" s="70"/>
      <c r="K4" s="70"/>
    </row>
    <row r="5" spans="2:16" s="49" customFormat="1" x14ac:dyDescent="0.25">
      <c r="B5" s="80" t="s">
        <v>136</v>
      </c>
      <c r="C5" s="54"/>
      <c r="D5" s="54"/>
      <c r="E5" s="54"/>
      <c r="F5" s="54"/>
      <c r="G5" s="54"/>
      <c r="H5" s="54"/>
      <c r="I5" s="54"/>
      <c r="J5" s="54"/>
      <c r="K5" s="54"/>
    </row>
    <row r="6" spans="2:16" s="49" customFormat="1" x14ac:dyDescent="0.25">
      <c r="B6" s="80" t="s">
        <v>137</v>
      </c>
      <c r="C6" s="54"/>
      <c r="D6" s="54"/>
      <c r="E6" s="54"/>
      <c r="F6" s="54"/>
      <c r="G6" s="54"/>
      <c r="H6" s="54"/>
      <c r="I6" s="54"/>
      <c r="J6" s="54"/>
      <c r="K6" s="54"/>
    </row>
    <row r="7" spans="2:16" s="49" customFormat="1" x14ac:dyDescent="0.25">
      <c r="B7" s="54"/>
      <c r="C7" s="54"/>
      <c r="D7" s="54"/>
      <c r="E7" s="54"/>
      <c r="F7" s="54"/>
      <c r="G7" s="54"/>
      <c r="H7" s="54"/>
      <c r="I7" s="54"/>
      <c r="J7" s="54"/>
      <c r="K7" s="54"/>
    </row>
    <row r="8" spans="2:16" s="49" customFormat="1" x14ac:dyDescent="0.25">
      <c r="B8" s="72"/>
      <c r="C8" s="54"/>
      <c r="E8" s="81" t="s">
        <v>139</v>
      </c>
      <c r="F8" s="72">
        <v>0</v>
      </c>
      <c r="G8" s="72">
        <f>+F8+1</f>
        <v>1</v>
      </c>
      <c r="H8" s="72">
        <f t="shared" ref="H8:P8" si="0">+G8+1</f>
        <v>2</v>
      </c>
      <c r="I8" s="72">
        <f t="shared" si="0"/>
        <v>3</v>
      </c>
      <c r="J8" s="72">
        <f t="shared" si="0"/>
        <v>4</v>
      </c>
      <c r="K8" s="72">
        <f t="shared" si="0"/>
        <v>5</v>
      </c>
      <c r="L8" s="72">
        <f t="shared" si="0"/>
        <v>6</v>
      </c>
      <c r="M8" s="72">
        <f t="shared" si="0"/>
        <v>7</v>
      </c>
      <c r="N8" s="72">
        <f t="shared" si="0"/>
        <v>8</v>
      </c>
      <c r="O8" s="72">
        <f t="shared" si="0"/>
        <v>9</v>
      </c>
      <c r="P8" s="72">
        <f t="shared" si="0"/>
        <v>10</v>
      </c>
    </row>
    <row r="9" spans="2:16" s="49" customFormat="1" x14ac:dyDescent="0.25">
      <c r="B9" s="84" t="s">
        <v>142</v>
      </c>
      <c r="C9" s="54"/>
      <c r="E9" s="81"/>
      <c r="F9" s="54">
        <v>-10000</v>
      </c>
      <c r="G9" s="54">
        <v>0</v>
      </c>
      <c r="H9" s="54">
        <v>0</v>
      </c>
      <c r="I9" s="54">
        <v>0</v>
      </c>
      <c r="J9" s="54">
        <v>0</v>
      </c>
      <c r="K9" s="54">
        <v>0</v>
      </c>
      <c r="L9" s="54">
        <v>0</v>
      </c>
      <c r="M9" s="54">
        <v>0</v>
      </c>
      <c r="N9" s="54">
        <v>0</v>
      </c>
      <c r="O9" s="54">
        <v>0</v>
      </c>
      <c r="P9" s="54">
        <v>0</v>
      </c>
    </row>
    <row r="10" spans="2:16" s="49" customFormat="1" x14ac:dyDescent="0.25">
      <c r="B10" s="84" t="s">
        <v>143</v>
      </c>
      <c r="C10" s="54"/>
      <c r="E10" s="81"/>
      <c r="F10" s="54">
        <v>0</v>
      </c>
      <c r="G10" s="54">
        <v>1000</v>
      </c>
      <c r="H10" s="54">
        <v>1000</v>
      </c>
      <c r="I10" s="54">
        <v>1000</v>
      </c>
      <c r="J10" s="54">
        <v>1000</v>
      </c>
      <c r="K10" s="54">
        <v>1000</v>
      </c>
      <c r="L10" s="54">
        <v>1000</v>
      </c>
      <c r="M10" s="54">
        <v>1000</v>
      </c>
      <c r="N10" s="54">
        <v>1000</v>
      </c>
      <c r="O10" s="54">
        <v>1000</v>
      </c>
      <c r="P10" s="54">
        <v>1000</v>
      </c>
    </row>
    <row r="11" spans="2:16" s="49" customFormat="1" x14ac:dyDescent="0.25">
      <c r="B11" s="84" t="s">
        <v>144</v>
      </c>
      <c r="C11" s="54"/>
      <c r="E11" s="81"/>
      <c r="F11" s="72">
        <v>0</v>
      </c>
      <c r="G11" s="72">
        <v>0</v>
      </c>
      <c r="H11" s="72">
        <v>0</v>
      </c>
      <c r="I11" s="72">
        <v>0</v>
      </c>
      <c r="J11" s="72">
        <v>0</v>
      </c>
      <c r="K11" s="72">
        <v>0</v>
      </c>
      <c r="L11" s="72">
        <v>0</v>
      </c>
      <c r="M11" s="72">
        <v>0</v>
      </c>
      <c r="N11" s="72">
        <v>0</v>
      </c>
      <c r="O11" s="72">
        <v>0</v>
      </c>
      <c r="P11" s="72">
        <v>15000</v>
      </c>
    </row>
    <row r="12" spans="2:16" s="49" customFormat="1" x14ac:dyDescent="0.25">
      <c r="B12" s="54" t="s">
        <v>138</v>
      </c>
      <c r="C12" s="54"/>
      <c r="D12" s="48"/>
      <c r="E12" s="54"/>
      <c r="F12" s="54">
        <f>SUM(F9:F11)</f>
        <v>-10000</v>
      </c>
      <c r="G12" s="54">
        <f t="shared" ref="G12:P12" si="1">SUM(G9:G11)</f>
        <v>1000</v>
      </c>
      <c r="H12" s="54">
        <f t="shared" si="1"/>
        <v>1000</v>
      </c>
      <c r="I12" s="54">
        <f t="shared" si="1"/>
        <v>1000</v>
      </c>
      <c r="J12" s="54">
        <f t="shared" si="1"/>
        <v>1000</v>
      </c>
      <c r="K12" s="54">
        <f t="shared" si="1"/>
        <v>1000</v>
      </c>
      <c r="L12" s="54">
        <f t="shared" si="1"/>
        <v>1000</v>
      </c>
      <c r="M12" s="54">
        <f t="shared" si="1"/>
        <v>1000</v>
      </c>
      <c r="N12" s="54">
        <f t="shared" si="1"/>
        <v>1000</v>
      </c>
      <c r="O12" s="54">
        <f t="shared" si="1"/>
        <v>1000</v>
      </c>
      <c r="P12" s="54">
        <f t="shared" si="1"/>
        <v>16000</v>
      </c>
    </row>
    <row r="13" spans="2:16" s="49" customFormat="1" x14ac:dyDescent="0.25">
      <c r="B13" s="54"/>
      <c r="C13" s="54"/>
      <c r="D13" s="54"/>
      <c r="E13" s="54"/>
      <c r="F13" s="54"/>
      <c r="G13" s="54"/>
      <c r="H13" s="54"/>
      <c r="I13" s="54"/>
      <c r="J13" s="54"/>
      <c r="K13" s="54"/>
    </row>
    <row r="14" spans="2:16" s="49" customFormat="1" x14ac:dyDescent="0.25">
      <c r="B14" s="54" t="s">
        <v>140</v>
      </c>
      <c r="C14" s="54"/>
      <c r="D14" s="54"/>
      <c r="E14" s="82"/>
      <c r="F14" s="54"/>
      <c r="G14" s="54"/>
      <c r="H14" s="54"/>
      <c r="I14" s="54"/>
      <c r="J14" s="54"/>
      <c r="K14" s="54"/>
    </row>
    <row r="15" spans="2:16" x14ac:dyDescent="0.25">
      <c r="D15" s="72"/>
      <c r="F15" s="72"/>
      <c r="G15" s="72"/>
      <c r="H15" s="72"/>
    </row>
    <row r="19" spans="2:16" x14ac:dyDescent="0.25">
      <c r="B19" s="79" t="s">
        <v>141</v>
      </c>
      <c r="C19" s="70"/>
      <c r="D19" s="70"/>
      <c r="E19" s="70"/>
      <c r="F19" s="70"/>
      <c r="G19" s="70"/>
      <c r="H19" s="70"/>
      <c r="I19" s="70"/>
      <c r="J19" s="70"/>
      <c r="K19" s="70"/>
    </row>
    <row r="20" spans="2:16" x14ac:dyDescent="0.25">
      <c r="B20" s="80" t="s">
        <v>149</v>
      </c>
    </row>
    <row r="21" spans="2:16" x14ac:dyDescent="0.25">
      <c r="B21" s="80" t="s">
        <v>167</v>
      </c>
    </row>
    <row r="23" spans="2:16" s="49" customFormat="1" x14ac:dyDescent="0.25">
      <c r="B23" s="72"/>
      <c r="C23" s="54"/>
      <c r="E23" s="81" t="s">
        <v>139</v>
      </c>
      <c r="F23" s="72">
        <v>0</v>
      </c>
      <c r="G23" s="72">
        <f>+F23+1</f>
        <v>1</v>
      </c>
      <c r="H23" s="72">
        <f t="shared" ref="H23:P23" si="2">+G23+1</f>
        <v>2</v>
      </c>
      <c r="I23" s="72">
        <f t="shared" si="2"/>
        <v>3</v>
      </c>
      <c r="J23" s="72">
        <f t="shared" si="2"/>
        <v>4</v>
      </c>
      <c r="K23" s="72">
        <f t="shared" si="2"/>
        <v>5</v>
      </c>
      <c r="L23" s="72">
        <f t="shared" si="2"/>
        <v>6</v>
      </c>
      <c r="M23" s="72">
        <f t="shared" si="2"/>
        <v>7</v>
      </c>
      <c r="N23" s="72">
        <f t="shared" si="2"/>
        <v>8</v>
      </c>
      <c r="O23" s="72">
        <f t="shared" si="2"/>
        <v>9</v>
      </c>
      <c r="P23" s="72">
        <f t="shared" si="2"/>
        <v>10</v>
      </c>
    </row>
    <row r="24" spans="2:16" s="49" customFormat="1" x14ac:dyDescent="0.25">
      <c r="B24" s="84" t="s">
        <v>142</v>
      </c>
      <c r="C24" s="54"/>
      <c r="E24" s="81"/>
      <c r="F24" s="54">
        <v>-10000</v>
      </c>
      <c r="G24" s="54">
        <v>0</v>
      </c>
      <c r="H24" s="54">
        <v>0</v>
      </c>
      <c r="I24" s="54">
        <v>0</v>
      </c>
      <c r="J24" s="54">
        <v>0</v>
      </c>
      <c r="K24" s="54">
        <v>0</v>
      </c>
      <c r="L24" s="54">
        <v>0</v>
      </c>
      <c r="M24" s="54">
        <v>0</v>
      </c>
      <c r="N24" s="54">
        <v>0</v>
      </c>
      <c r="O24" s="54">
        <v>0</v>
      </c>
      <c r="P24" s="54">
        <v>0</v>
      </c>
    </row>
    <row r="25" spans="2:16" s="49" customFormat="1" x14ac:dyDescent="0.25">
      <c r="B25" s="84" t="s">
        <v>143</v>
      </c>
      <c r="C25" s="54"/>
      <c r="E25" s="81"/>
      <c r="F25" s="54">
        <v>0</v>
      </c>
      <c r="G25" s="54">
        <v>1000</v>
      </c>
      <c r="H25" s="54">
        <v>1000</v>
      </c>
      <c r="I25" s="54">
        <v>1000</v>
      </c>
      <c r="J25" s="54">
        <v>1000</v>
      </c>
      <c r="K25" s="54">
        <v>1000</v>
      </c>
      <c r="L25" s="54">
        <v>1000</v>
      </c>
      <c r="M25" s="54">
        <v>1000</v>
      </c>
      <c r="N25" s="54">
        <v>1000</v>
      </c>
      <c r="O25" s="54">
        <v>1000</v>
      </c>
      <c r="P25" s="54">
        <v>1000</v>
      </c>
    </row>
    <row r="26" spans="2:16" s="49" customFormat="1" x14ac:dyDescent="0.25">
      <c r="B26" s="84" t="s">
        <v>144</v>
      </c>
      <c r="C26" s="54"/>
      <c r="E26" s="81"/>
      <c r="F26" s="72">
        <v>0</v>
      </c>
      <c r="G26" s="72">
        <v>0</v>
      </c>
      <c r="H26" s="72">
        <v>0</v>
      </c>
      <c r="I26" s="72">
        <v>0</v>
      </c>
      <c r="J26" s="72">
        <v>0</v>
      </c>
      <c r="K26" s="72">
        <v>0</v>
      </c>
      <c r="L26" s="72">
        <v>0</v>
      </c>
      <c r="M26" s="72">
        <v>0</v>
      </c>
      <c r="N26" s="72">
        <v>0</v>
      </c>
      <c r="O26" s="72">
        <v>0</v>
      </c>
      <c r="P26" s="72">
        <v>15000</v>
      </c>
    </row>
    <row r="27" spans="2:16" s="49" customFormat="1" x14ac:dyDescent="0.25">
      <c r="B27" s="54" t="s">
        <v>138</v>
      </c>
      <c r="C27" s="54"/>
      <c r="D27" s="48"/>
      <c r="E27" s="54"/>
      <c r="F27" s="54">
        <f>SUM(F24:F26)</f>
        <v>-10000</v>
      </c>
      <c r="G27" s="54">
        <f t="shared" ref="G27" si="3">SUM(G24:G26)</f>
        <v>1000</v>
      </c>
      <c r="H27" s="54">
        <f t="shared" ref="H27" si="4">SUM(H24:H26)</f>
        <v>1000</v>
      </c>
      <c r="I27" s="54">
        <f t="shared" ref="I27" si="5">SUM(I24:I26)</f>
        <v>1000</v>
      </c>
      <c r="J27" s="54">
        <f t="shared" ref="J27" si="6">SUM(J24:J26)</f>
        <v>1000</v>
      </c>
      <c r="K27" s="54">
        <f t="shared" ref="K27" si="7">SUM(K24:K26)</f>
        <v>1000</v>
      </c>
      <c r="L27" s="54">
        <f t="shared" ref="L27" si="8">SUM(L24:L26)</f>
        <v>1000</v>
      </c>
      <c r="M27" s="54">
        <f t="shared" ref="M27" si="9">SUM(M24:M26)</f>
        <v>1000</v>
      </c>
      <c r="N27" s="54">
        <f t="shared" ref="N27" si="10">SUM(N24:N26)</f>
        <v>1000</v>
      </c>
      <c r="O27" s="54">
        <f t="shared" ref="O27" si="11">SUM(O24:O26)</f>
        <v>1000</v>
      </c>
      <c r="P27" s="54">
        <f t="shared" ref="P27" si="12">SUM(P24:P26)</f>
        <v>16000</v>
      </c>
    </row>
    <row r="28" spans="2:16" s="49" customFormat="1" x14ac:dyDescent="0.25">
      <c r="B28" s="54"/>
      <c r="C28" s="54"/>
      <c r="D28" s="54"/>
      <c r="E28" s="54"/>
      <c r="F28" s="54"/>
      <c r="G28" s="54"/>
      <c r="H28" s="54"/>
      <c r="I28" s="54"/>
      <c r="J28" s="54"/>
      <c r="K28" s="54"/>
    </row>
    <row r="29" spans="2:16" s="49" customFormat="1" x14ac:dyDescent="0.25">
      <c r="B29" s="54" t="s">
        <v>148</v>
      </c>
      <c r="C29" s="54"/>
      <c r="D29" s="54"/>
      <c r="E29" s="54"/>
      <c r="F29" s="54"/>
      <c r="G29" s="54">
        <f t="shared" ref="G29:P29" si="13">+G25+G26</f>
        <v>1000</v>
      </c>
      <c r="H29" s="54">
        <f t="shared" si="13"/>
        <v>1000</v>
      </c>
      <c r="I29" s="54">
        <f t="shared" si="13"/>
        <v>1000</v>
      </c>
      <c r="J29" s="54">
        <f t="shared" si="13"/>
        <v>1000</v>
      </c>
      <c r="K29" s="54">
        <f t="shared" si="13"/>
        <v>1000</v>
      </c>
      <c r="L29" s="54">
        <f t="shared" si="13"/>
        <v>1000</v>
      </c>
      <c r="M29" s="54">
        <f t="shared" si="13"/>
        <v>1000</v>
      </c>
      <c r="N29" s="54">
        <f t="shared" si="13"/>
        <v>1000</v>
      </c>
      <c r="O29" s="54">
        <f t="shared" si="13"/>
        <v>1000</v>
      </c>
      <c r="P29" s="54">
        <f t="shared" si="13"/>
        <v>16000</v>
      </c>
    </row>
    <row r="30" spans="2:16" s="49" customFormat="1" x14ac:dyDescent="0.25">
      <c r="B30" s="54"/>
      <c r="C30" s="54"/>
      <c r="D30" s="54"/>
      <c r="E30" s="54"/>
      <c r="F30" s="54"/>
      <c r="G30" s="54"/>
      <c r="H30" s="54"/>
      <c r="I30" s="54"/>
      <c r="J30" s="54"/>
      <c r="K30" s="54"/>
    </row>
    <row r="31" spans="2:16" s="49" customFormat="1" x14ac:dyDescent="0.25">
      <c r="B31" s="54" t="s">
        <v>145</v>
      </c>
      <c r="C31" s="54"/>
      <c r="D31" s="54"/>
      <c r="E31" s="83">
        <f>E14</f>
        <v>0</v>
      </c>
      <c r="F31" s="54"/>
      <c r="G31" s="54"/>
      <c r="H31" s="54"/>
      <c r="I31" s="54"/>
      <c r="J31" s="54"/>
      <c r="K31" s="54"/>
    </row>
    <row r="32" spans="2:16" x14ac:dyDescent="0.25">
      <c r="B32" s="84" t="s">
        <v>146</v>
      </c>
      <c r="E32" s="63"/>
    </row>
    <row r="33" spans="2:5" x14ac:dyDescent="0.25">
      <c r="B33" s="84" t="s">
        <v>147</v>
      </c>
      <c r="E33" s="63"/>
    </row>
  </sheetData>
  <mergeCells count="1">
    <mergeCell ref="G3:K3"/>
  </mergeCells>
  <hyperlinks>
    <hyperlink ref="G3" r:id="rId1" display="www.adventuresincre.com" xr:uid="{CB30C9CB-B7D5-4622-848A-429F4A1E13B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EAE64-36CE-42D9-BE08-1AC5AAC1B61F}">
  <sheetPr>
    <tabColor theme="9" tint="0.59999389629810485"/>
  </sheetPr>
  <dimension ref="B1:U46"/>
  <sheetViews>
    <sheetView zoomScale="130" zoomScaleNormal="130" workbookViewId="0"/>
  </sheetViews>
  <sheetFormatPr defaultColWidth="9.140625" defaultRowHeight="15" x14ac:dyDescent="0.25"/>
  <cols>
    <col min="1" max="1" width="1.7109375" style="54" customWidth="1"/>
    <col min="2" max="2" width="9.42578125" style="54" bestFit="1" customWidth="1"/>
    <col min="3" max="5" width="9.140625" style="54" customWidth="1"/>
    <col min="6" max="6" width="14" style="54" bestFit="1" customWidth="1"/>
    <col min="7" max="7" width="9.7109375" style="54" bestFit="1" customWidth="1"/>
    <col min="8" max="8" width="10.28515625" style="54" bestFit="1" customWidth="1"/>
    <col min="9" max="9" width="9.85546875" style="54" bestFit="1" customWidth="1"/>
    <col min="10" max="10" width="10.42578125" style="54" bestFit="1" customWidth="1"/>
    <col min="11" max="11" width="9.42578125" style="54" bestFit="1" customWidth="1"/>
    <col min="12" max="12" width="8.85546875" style="54" bestFit="1" customWidth="1"/>
    <col min="13" max="13" width="9.85546875" style="54" bestFit="1" customWidth="1"/>
    <col min="14" max="14" width="9.7109375" style="54" bestFit="1" customWidth="1"/>
    <col min="15" max="15" width="9.42578125" style="54" bestFit="1" customWidth="1"/>
    <col min="16" max="16" width="10" style="54" bestFit="1" customWidth="1"/>
    <col min="17" max="17" width="9.7109375" style="54" bestFit="1" customWidth="1"/>
    <col min="18" max="18" width="9.28515625" style="54" bestFit="1" customWidth="1"/>
    <col min="19" max="19" width="9.7109375" style="54" bestFit="1" customWidth="1"/>
    <col min="20" max="20" width="10.28515625" style="54" bestFit="1" customWidth="1"/>
    <col min="21" max="21" width="9.5703125" style="54" bestFit="1" customWidth="1"/>
    <col min="22" max="16384" width="9.140625" style="54"/>
  </cols>
  <sheetData>
    <row r="1" spans="2:16" s="49" customFormat="1" ht="5.0999999999999996" customHeight="1" x14ac:dyDescent="0.25"/>
    <row r="2" spans="2:16" s="67" customFormat="1" ht="21" x14ac:dyDescent="0.35">
      <c r="B2" s="64" t="s">
        <v>150</v>
      </c>
      <c r="C2" s="65"/>
      <c r="D2" s="65"/>
      <c r="E2" s="65"/>
      <c r="F2" s="65"/>
      <c r="G2" s="65"/>
      <c r="H2" s="65"/>
      <c r="I2" s="65"/>
      <c r="J2" s="65"/>
      <c r="K2" s="66"/>
    </row>
    <row r="3" spans="2:16" s="67" customFormat="1" ht="15.75" x14ac:dyDescent="0.25">
      <c r="B3" s="68" t="s">
        <v>17</v>
      </c>
      <c r="C3" s="69"/>
      <c r="D3" s="69"/>
      <c r="E3" s="69"/>
      <c r="F3" s="69"/>
      <c r="G3" s="111" t="s">
        <v>27</v>
      </c>
      <c r="H3" s="111"/>
      <c r="I3" s="111"/>
      <c r="J3" s="111"/>
      <c r="K3" s="111"/>
    </row>
    <row r="4" spans="2:16" s="49" customFormat="1" x14ac:dyDescent="0.25">
      <c r="B4" s="79" t="s">
        <v>151</v>
      </c>
      <c r="C4" s="70"/>
      <c r="D4" s="70"/>
      <c r="E4" s="70"/>
      <c r="F4" s="70"/>
      <c r="G4" s="70"/>
      <c r="H4" s="70"/>
      <c r="I4" s="70"/>
      <c r="J4" s="70"/>
      <c r="K4" s="70"/>
    </row>
    <row r="5" spans="2:16" s="49" customFormat="1" x14ac:dyDescent="0.25">
      <c r="B5" s="80" t="s">
        <v>152</v>
      </c>
      <c r="C5" s="54"/>
      <c r="D5" s="54"/>
      <c r="E5" s="54"/>
      <c r="F5" s="54"/>
      <c r="G5" s="54"/>
      <c r="H5" s="54"/>
      <c r="I5" s="54"/>
      <c r="J5" s="54"/>
      <c r="K5" s="54"/>
    </row>
    <row r="6" spans="2:16" s="49" customFormat="1" x14ac:dyDescent="0.25">
      <c r="B6" s="80" t="s">
        <v>153</v>
      </c>
      <c r="C6" s="54"/>
      <c r="D6" s="54"/>
      <c r="E6" s="54"/>
      <c r="F6" s="54"/>
      <c r="G6" s="54"/>
      <c r="H6" s="54"/>
      <c r="I6" s="54"/>
      <c r="J6" s="54"/>
      <c r="K6" s="54"/>
    </row>
    <row r="7" spans="2:16" s="49" customFormat="1" x14ac:dyDescent="0.25">
      <c r="B7" s="54"/>
      <c r="C7" s="54"/>
      <c r="D7" s="54"/>
      <c r="E7" s="54"/>
      <c r="F7" s="54"/>
      <c r="G7" s="54"/>
      <c r="H7" s="54"/>
      <c r="I7" s="54"/>
      <c r="J7" s="54"/>
      <c r="K7" s="54"/>
    </row>
    <row r="8" spans="2:16" s="49" customFormat="1" x14ac:dyDescent="0.25">
      <c r="B8" s="72" t="s">
        <v>154</v>
      </c>
      <c r="C8" s="54"/>
      <c r="D8" s="73" t="s">
        <v>155</v>
      </c>
      <c r="E8" s="81"/>
      <c r="F8" s="72" t="s">
        <v>156</v>
      </c>
      <c r="G8" s="72"/>
      <c r="H8" s="72"/>
      <c r="I8" s="72"/>
      <c r="J8" s="72"/>
      <c r="K8" s="72"/>
      <c r="L8" s="72"/>
      <c r="M8" s="72"/>
      <c r="N8" s="72"/>
      <c r="O8" s="72"/>
      <c r="P8" s="72"/>
    </row>
    <row r="9" spans="2:16" s="49" customFormat="1" x14ac:dyDescent="0.25">
      <c r="B9" s="85">
        <v>44576</v>
      </c>
      <c r="C9" s="54"/>
      <c r="D9" s="48">
        <v>2</v>
      </c>
      <c r="E9" s="81"/>
      <c r="F9" s="86"/>
      <c r="G9" s="54"/>
      <c r="H9" s="54"/>
      <c r="I9" s="54"/>
      <c r="J9" s="54"/>
      <c r="K9" s="54"/>
      <c r="L9" s="54"/>
      <c r="M9" s="54"/>
      <c r="N9" s="54"/>
      <c r="O9" s="54"/>
      <c r="P9" s="54"/>
    </row>
    <row r="10" spans="2:16" s="49" customFormat="1" x14ac:dyDescent="0.25">
      <c r="B10" s="54"/>
      <c r="C10" s="54"/>
      <c r="E10" s="81"/>
      <c r="F10" s="54"/>
      <c r="G10" s="54"/>
      <c r="H10" s="54"/>
      <c r="I10" s="54"/>
      <c r="J10" s="54"/>
      <c r="K10" s="54"/>
      <c r="L10" s="54"/>
      <c r="M10" s="54"/>
      <c r="N10" s="54"/>
      <c r="O10" s="54"/>
      <c r="P10" s="54"/>
    </row>
    <row r="11" spans="2:16" s="49" customFormat="1" x14ac:dyDescent="0.25">
      <c r="B11" s="79" t="s">
        <v>157</v>
      </c>
      <c r="C11" s="70"/>
      <c r="D11" s="70"/>
      <c r="E11" s="70"/>
      <c r="F11" s="70"/>
      <c r="G11" s="70"/>
      <c r="H11" s="70"/>
      <c r="I11" s="70"/>
      <c r="J11" s="70"/>
      <c r="K11" s="70"/>
    </row>
    <row r="12" spans="2:16" s="49" customFormat="1" x14ac:dyDescent="0.25">
      <c r="B12" s="80" t="s">
        <v>158</v>
      </c>
      <c r="C12" s="54"/>
      <c r="D12" s="54"/>
      <c r="E12" s="54"/>
      <c r="F12" s="54"/>
      <c r="G12" s="54"/>
      <c r="H12" s="54"/>
      <c r="I12" s="54"/>
      <c r="J12" s="54"/>
      <c r="K12" s="54"/>
    </row>
    <row r="13" spans="2:16" s="49" customFormat="1" x14ac:dyDescent="0.25">
      <c r="B13" s="80" t="s">
        <v>159</v>
      </c>
      <c r="C13" s="54"/>
      <c r="D13" s="54"/>
      <c r="E13" s="54"/>
      <c r="F13" s="54"/>
      <c r="G13" s="54"/>
      <c r="H13" s="54"/>
      <c r="I13" s="54"/>
      <c r="J13" s="54"/>
      <c r="K13" s="54"/>
    </row>
    <row r="14" spans="2:16" s="49" customFormat="1" x14ac:dyDescent="0.25">
      <c r="B14" s="54"/>
      <c r="C14" s="54"/>
      <c r="D14" s="54"/>
      <c r="E14" s="54"/>
      <c r="F14" s="54"/>
      <c r="G14" s="54"/>
      <c r="H14" s="54"/>
      <c r="I14" s="54"/>
      <c r="J14" s="54"/>
      <c r="K14" s="54"/>
    </row>
    <row r="15" spans="2:16" s="49" customFormat="1" x14ac:dyDescent="0.25">
      <c r="B15" s="72" t="s">
        <v>154</v>
      </c>
      <c r="C15" s="54"/>
      <c r="D15" s="73" t="s">
        <v>155</v>
      </c>
      <c r="E15" s="81"/>
      <c r="F15" s="72" t="s">
        <v>156</v>
      </c>
      <c r="G15" s="72"/>
      <c r="H15" s="72"/>
      <c r="I15" s="72"/>
      <c r="J15" s="72"/>
      <c r="K15" s="72"/>
      <c r="L15" s="72"/>
      <c r="M15" s="72"/>
      <c r="N15" s="72"/>
      <c r="O15" s="72"/>
      <c r="P15" s="72"/>
    </row>
    <row r="16" spans="2:16" s="49" customFormat="1" x14ac:dyDescent="0.25">
      <c r="B16" s="85">
        <v>44576</v>
      </c>
      <c r="C16" s="54"/>
      <c r="D16" s="48">
        <v>12</v>
      </c>
      <c r="E16" s="81"/>
      <c r="F16" s="86"/>
      <c r="G16" s="54"/>
      <c r="H16" s="54"/>
      <c r="I16" s="54"/>
      <c r="J16" s="54"/>
      <c r="K16" s="54"/>
      <c r="L16" s="54"/>
      <c r="M16" s="54"/>
      <c r="N16" s="54"/>
      <c r="O16" s="54"/>
      <c r="P16" s="54"/>
    </row>
    <row r="18" spans="2:21" s="49" customFormat="1" x14ac:dyDescent="0.25">
      <c r="B18" s="79" t="s">
        <v>160</v>
      </c>
      <c r="C18" s="70"/>
      <c r="D18" s="70"/>
      <c r="E18" s="70"/>
      <c r="F18" s="70"/>
      <c r="G18" s="70"/>
      <c r="H18" s="70"/>
      <c r="I18" s="70"/>
      <c r="J18" s="70"/>
      <c r="K18" s="70"/>
    </row>
    <row r="19" spans="2:21" s="49" customFormat="1" x14ac:dyDescent="0.25">
      <c r="B19" s="80" t="s">
        <v>161</v>
      </c>
      <c r="C19" s="54"/>
      <c r="D19" s="54"/>
      <c r="E19" s="54"/>
      <c r="F19" s="54"/>
      <c r="G19" s="54"/>
      <c r="H19" s="54"/>
      <c r="I19" s="54"/>
      <c r="J19" s="54"/>
      <c r="K19" s="54"/>
    </row>
    <row r="20" spans="2:21" s="49" customFormat="1" x14ac:dyDescent="0.25">
      <c r="B20" s="80" t="s">
        <v>162</v>
      </c>
      <c r="C20" s="54"/>
      <c r="D20" s="54"/>
      <c r="E20" s="54"/>
      <c r="F20" s="54"/>
      <c r="G20" s="54"/>
      <c r="H20" s="54"/>
      <c r="I20" s="54"/>
      <c r="J20" s="54"/>
      <c r="K20" s="54"/>
    </row>
    <row r="22" spans="2:21" x14ac:dyDescent="0.25">
      <c r="E22" s="81" t="s">
        <v>164</v>
      </c>
      <c r="F22" s="87">
        <v>44592</v>
      </c>
      <c r="G22" s="86"/>
      <c r="H22" s="86"/>
      <c r="I22" s="86"/>
      <c r="J22" s="86"/>
      <c r="K22" s="86"/>
      <c r="L22" s="86"/>
      <c r="M22" s="86"/>
      <c r="N22" s="86"/>
      <c r="O22" s="86"/>
      <c r="P22" s="86"/>
      <c r="Q22" s="86"/>
      <c r="R22" s="86"/>
      <c r="S22" s="86"/>
      <c r="T22" s="86"/>
      <c r="U22" s="86"/>
    </row>
    <row r="23" spans="2:21" s="49" customFormat="1" x14ac:dyDescent="0.25">
      <c r="B23" s="72"/>
      <c r="C23" s="54"/>
      <c r="E23" s="81" t="s">
        <v>163</v>
      </c>
      <c r="F23" s="72">
        <v>0</v>
      </c>
      <c r="G23" s="72">
        <f>+F23+1</f>
        <v>1</v>
      </c>
      <c r="H23" s="72">
        <f t="shared" ref="H23:P23" si="0">+G23+1</f>
        <v>2</v>
      </c>
      <c r="I23" s="72">
        <f t="shared" si="0"/>
        <v>3</v>
      </c>
      <c r="J23" s="72">
        <f t="shared" si="0"/>
        <v>4</v>
      </c>
      <c r="K23" s="72">
        <f t="shared" si="0"/>
        <v>5</v>
      </c>
      <c r="L23" s="72">
        <f t="shared" si="0"/>
        <v>6</v>
      </c>
      <c r="M23" s="72">
        <f t="shared" si="0"/>
        <v>7</v>
      </c>
      <c r="N23" s="72">
        <f t="shared" si="0"/>
        <v>8</v>
      </c>
      <c r="O23" s="72">
        <f t="shared" si="0"/>
        <v>9</v>
      </c>
      <c r="P23" s="72">
        <f t="shared" si="0"/>
        <v>10</v>
      </c>
      <c r="Q23" s="72">
        <f t="shared" ref="Q23:U23" si="1">+P23+1</f>
        <v>11</v>
      </c>
      <c r="R23" s="72">
        <f t="shared" si="1"/>
        <v>12</v>
      </c>
      <c r="S23" s="72">
        <f t="shared" si="1"/>
        <v>13</v>
      </c>
      <c r="T23" s="72">
        <f t="shared" si="1"/>
        <v>14</v>
      </c>
      <c r="U23" s="72">
        <f t="shared" si="1"/>
        <v>15</v>
      </c>
    </row>
    <row r="24" spans="2:21" s="49" customFormat="1" x14ac:dyDescent="0.25">
      <c r="B24" s="84" t="s">
        <v>142</v>
      </c>
      <c r="C24" s="54"/>
      <c r="E24" s="81"/>
      <c r="F24" s="54">
        <v>-10000</v>
      </c>
      <c r="G24" s="54">
        <v>0</v>
      </c>
      <c r="H24" s="54">
        <v>0</v>
      </c>
      <c r="I24" s="54">
        <v>0</v>
      </c>
      <c r="J24" s="54">
        <v>0</v>
      </c>
      <c r="K24" s="54">
        <v>0</v>
      </c>
      <c r="L24" s="54">
        <v>0</v>
      </c>
      <c r="M24" s="54">
        <v>0</v>
      </c>
      <c r="N24" s="54">
        <v>0</v>
      </c>
      <c r="O24" s="54">
        <v>0</v>
      </c>
      <c r="P24" s="54">
        <v>0</v>
      </c>
      <c r="Q24" s="54">
        <v>0</v>
      </c>
      <c r="R24" s="54">
        <v>0</v>
      </c>
      <c r="S24" s="54">
        <v>0</v>
      </c>
      <c r="T24" s="54">
        <v>0</v>
      </c>
      <c r="U24" s="54">
        <v>0</v>
      </c>
    </row>
    <row r="25" spans="2:21" s="49" customFormat="1" x14ac:dyDescent="0.25">
      <c r="B25" s="84" t="s">
        <v>143</v>
      </c>
      <c r="C25" s="54"/>
      <c r="E25" s="81"/>
      <c r="F25" s="54">
        <v>0</v>
      </c>
      <c r="G25" s="54">
        <v>75</v>
      </c>
      <c r="H25" s="54">
        <v>75</v>
      </c>
      <c r="I25" s="54">
        <v>75</v>
      </c>
      <c r="J25" s="54">
        <v>75</v>
      </c>
      <c r="K25" s="54">
        <v>75</v>
      </c>
      <c r="L25" s="54">
        <v>75</v>
      </c>
      <c r="M25" s="54">
        <v>75</v>
      </c>
      <c r="N25" s="54">
        <v>75</v>
      </c>
      <c r="O25" s="54">
        <v>75</v>
      </c>
      <c r="P25" s="54">
        <v>75</v>
      </c>
      <c r="Q25" s="54">
        <v>75</v>
      </c>
      <c r="R25" s="54">
        <v>75</v>
      </c>
      <c r="S25" s="54">
        <v>75</v>
      </c>
      <c r="T25" s="54">
        <v>75</v>
      </c>
      <c r="U25" s="54">
        <v>75</v>
      </c>
    </row>
    <row r="26" spans="2:21" s="49" customFormat="1" x14ac:dyDescent="0.25">
      <c r="B26" s="84" t="s">
        <v>144</v>
      </c>
      <c r="C26" s="54"/>
      <c r="E26" s="81"/>
      <c r="F26" s="72">
        <v>0</v>
      </c>
      <c r="G26" s="72">
        <v>0</v>
      </c>
      <c r="H26" s="72">
        <v>0</v>
      </c>
      <c r="I26" s="72">
        <v>0</v>
      </c>
      <c r="J26" s="72">
        <v>0</v>
      </c>
      <c r="K26" s="72">
        <v>0</v>
      </c>
      <c r="L26" s="72">
        <v>0</v>
      </c>
      <c r="M26" s="72">
        <v>0</v>
      </c>
      <c r="N26" s="72">
        <v>0</v>
      </c>
      <c r="O26" s="72">
        <v>0</v>
      </c>
      <c r="P26" s="72">
        <v>0</v>
      </c>
      <c r="Q26" s="72">
        <v>0</v>
      </c>
      <c r="R26" s="72">
        <v>0</v>
      </c>
      <c r="S26" s="72">
        <v>0</v>
      </c>
      <c r="T26" s="72">
        <v>0</v>
      </c>
      <c r="U26" s="72">
        <v>10500</v>
      </c>
    </row>
    <row r="27" spans="2:21" s="49" customFormat="1" x14ac:dyDescent="0.25">
      <c r="B27" s="54" t="s">
        <v>138</v>
      </c>
      <c r="C27" s="54"/>
      <c r="D27" s="48"/>
      <c r="E27" s="54"/>
      <c r="F27" s="54">
        <f>SUM(F24:F26)</f>
        <v>-10000</v>
      </c>
      <c r="G27" s="54">
        <f t="shared" ref="G27:P27" si="2">SUM(G24:G26)</f>
        <v>75</v>
      </c>
      <c r="H27" s="54">
        <f t="shared" si="2"/>
        <v>75</v>
      </c>
      <c r="I27" s="54">
        <f t="shared" si="2"/>
        <v>75</v>
      </c>
      <c r="J27" s="54">
        <f t="shared" si="2"/>
        <v>75</v>
      </c>
      <c r="K27" s="54">
        <f t="shared" si="2"/>
        <v>75</v>
      </c>
      <c r="L27" s="54">
        <f t="shared" si="2"/>
        <v>75</v>
      </c>
      <c r="M27" s="54">
        <f t="shared" si="2"/>
        <v>75</v>
      </c>
      <c r="N27" s="54">
        <f t="shared" si="2"/>
        <v>75</v>
      </c>
      <c r="O27" s="54">
        <f t="shared" si="2"/>
        <v>75</v>
      </c>
      <c r="P27" s="54">
        <f t="shared" si="2"/>
        <v>75</v>
      </c>
      <c r="Q27" s="54">
        <f t="shared" ref="Q27" si="3">SUM(Q24:Q26)</f>
        <v>75</v>
      </c>
      <c r="R27" s="54">
        <f t="shared" ref="R27" si="4">SUM(R24:R26)</f>
        <v>75</v>
      </c>
      <c r="S27" s="54">
        <f t="shared" ref="S27" si="5">SUM(S24:S26)</f>
        <v>75</v>
      </c>
      <c r="T27" s="54">
        <f t="shared" ref="T27" si="6">SUM(T24:T26)</f>
        <v>75</v>
      </c>
      <c r="U27" s="54">
        <f t="shared" ref="U27" si="7">SUM(U24:U26)</f>
        <v>10575</v>
      </c>
    </row>
    <row r="28" spans="2:21" s="49" customFormat="1" x14ac:dyDescent="0.25">
      <c r="B28" s="54"/>
      <c r="C28" s="54"/>
      <c r="D28" s="54"/>
      <c r="E28" s="54"/>
      <c r="F28" s="54"/>
      <c r="G28" s="54"/>
      <c r="H28" s="54"/>
      <c r="I28" s="54"/>
      <c r="J28" s="54"/>
      <c r="K28" s="54"/>
    </row>
    <row r="29" spans="2:21" s="49" customFormat="1" x14ac:dyDescent="0.25">
      <c r="B29" s="54" t="s">
        <v>140</v>
      </c>
      <c r="C29" s="54"/>
      <c r="D29" s="54"/>
      <c r="E29" s="82"/>
      <c r="F29" s="54"/>
      <c r="G29" s="54"/>
      <c r="H29" s="54"/>
      <c r="I29" s="54"/>
      <c r="J29" s="54"/>
      <c r="K29" s="54"/>
    </row>
    <row r="31" spans="2:21" s="49" customFormat="1" x14ac:dyDescent="0.25">
      <c r="B31" s="79" t="s">
        <v>165</v>
      </c>
      <c r="C31" s="70"/>
      <c r="D31" s="70"/>
      <c r="E31" s="70"/>
      <c r="F31" s="70"/>
      <c r="G31" s="70"/>
      <c r="H31" s="70"/>
      <c r="I31" s="70"/>
      <c r="J31" s="70"/>
      <c r="K31" s="70"/>
    </row>
    <row r="32" spans="2:21" s="49" customFormat="1" x14ac:dyDescent="0.25">
      <c r="B32" s="80" t="s">
        <v>166</v>
      </c>
      <c r="C32" s="54"/>
      <c r="D32" s="54"/>
      <c r="E32" s="54"/>
      <c r="F32" s="54"/>
      <c r="G32" s="54"/>
      <c r="H32" s="54"/>
      <c r="I32" s="54"/>
      <c r="J32" s="54"/>
      <c r="K32" s="54"/>
    </row>
    <row r="33" spans="2:21" s="49" customFormat="1" x14ac:dyDescent="0.25">
      <c r="B33" s="80" t="s">
        <v>168</v>
      </c>
      <c r="C33" s="54"/>
      <c r="D33" s="54"/>
      <c r="E33" s="54"/>
      <c r="F33" s="54"/>
      <c r="G33" s="54"/>
      <c r="H33" s="54"/>
      <c r="I33" s="54"/>
      <c r="J33" s="54"/>
      <c r="K33" s="54"/>
    </row>
    <row r="35" spans="2:21" x14ac:dyDescent="0.25">
      <c r="E35" s="81" t="s">
        <v>164</v>
      </c>
      <c r="F35" s="87">
        <v>44592</v>
      </c>
      <c r="G35" s="86"/>
      <c r="H35" s="86"/>
      <c r="I35" s="86"/>
      <c r="J35" s="86"/>
      <c r="K35" s="86"/>
      <c r="L35" s="86"/>
      <c r="M35" s="86"/>
      <c r="N35" s="86"/>
      <c r="O35" s="86"/>
      <c r="P35" s="86"/>
      <c r="Q35" s="86"/>
      <c r="R35" s="86"/>
      <c r="S35" s="86"/>
      <c r="T35" s="86"/>
      <c r="U35" s="86"/>
    </row>
    <row r="36" spans="2:21" s="49" customFormat="1" x14ac:dyDescent="0.25">
      <c r="B36" s="72"/>
      <c r="C36" s="54"/>
      <c r="E36" s="81" t="s">
        <v>163</v>
      </c>
      <c r="F36" s="72">
        <v>0</v>
      </c>
      <c r="G36" s="72">
        <f>+F36+1</f>
        <v>1</v>
      </c>
      <c r="H36" s="72">
        <f t="shared" ref="H36:U36" si="8">+G36+1</f>
        <v>2</v>
      </c>
      <c r="I36" s="72">
        <f t="shared" si="8"/>
        <v>3</v>
      </c>
      <c r="J36" s="72">
        <f t="shared" si="8"/>
        <v>4</v>
      </c>
      <c r="K36" s="72">
        <f t="shared" si="8"/>
        <v>5</v>
      </c>
      <c r="L36" s="72">
        <f t="shared" si="8"/>
        <v>6</v>
      </c>
      <c r="M36" s="72">
        <f t="shared" si="8"/>
        <v>7</v>
      </c>
      <c r="N36" s="72">
        <f t="shared" si="8"/>
        <v>8</v>
      </c>
      <c r="O36" s="72">
        <f t="shared" si="8"/>
        <v>9</v>
      </c>
      <c r="P36" s="72">
        <f t="shared" si="8"/>
        <v>10</v>
      </c>
      <c r="Q36" s="72">
        <f t="shared" si="8"/>
        <v>11</v>
      </c>
      <c r="R36" s="72">
        <f t="shared" si="8"/>
        <v>12</v>
      </c>
      <c r="S36" s="72">
        <f t="shared" si="8"/>
        <v>13</v>
      </c>
      <c r="T36" s="72">
        <f t="shared" si="8"/>
        <v>14</v>
      </c>
      <c r="U36" s="72">
        <f t="shared" si="8"/>
        <v>15</v>
      </c>
    </row>
    <row r="37" spans="2:21" s="49" customFormat="1" x14ac:dyDescent="0.25">
      <c r="B37" s="84" t="s">
        <v>142</v>
      </c>
      <c r="C37" s="54"/>
      <c r="E37" s="81"/>
      <c r="F37" s="54">
        <v>-10000</v>
      </c>
      <c r="G37" s="54">
        <v>0</v>
      </c>
      <c r="H37" s="54">
        <v>0</v>
      </c>
      <c r="I37" s="54">
        <v>0</v>
      </c>
      <c r="J37" s="54">
        <v>0</v>
      </c>
      <c r="K37" s="54">
        <v>0</v>
      </c>
      <c r="L37" s="54">
        <v>0</v>
      </c>
      <c r="M37" s="54">
        <v>0</v>
      </c>
      <c r="N37" s="54">
        <v>0</v>
      </c>
      <c r="O37" s="54">
        <v>0</v>
      </c>
      <c r="P37" s="54">
        <v>0</v>
      </c>
      <c r="Q37" s="54">
        <v>0</v>
      </c>
      <c r="R37" s="54">
        <v>0</v>
      </c>
      <c r="S37" s="54">
        <v>0</v>
      </c>
      <c r="T37" s="54">
        <v>0</v>
      </c>
      <c r="U37" s="54">
        <v>0</v>
      </c>
    </row>
    <row r="38" spans="2:21" s="49" customFormat="1" x14ac:dyDescent="0.25">
      <c r="B38" s="84" t="s">
        <v>143</v>
      </c>
      <c r="C38" s="54"/>
      <c r="E38" s="81"/>
      <c r="F38" s="54">
        <v>0</v>
      </c>
      <c r="G38" s="54">
        <v>75</v>
      </c>
      <c r="H38" s="54">
        <v>75</v>
      </c>
      <c r="I38" s="54">
        <v>75</v>
      </c>
      <c r="J38" s="54">
        <v>75</v>
      </c>
      <c r="K38" s="54">
        <v>75</v>
      </c>
      <c r="L38" s="54">
        <v>75</v>
      </c>
      <c r="M38" s="54">
        <v>75</v>
      </c>
      <c r="N38" s="54">
        <v>75</v>
      </c>
      <c r="O38" s="54">
        <v>75</v>
      </c>
      <c r="P38" s="54">
        <v>75</v>
      </c>
      <c r="Q38" s="54">
        <v>75</v>
      </c>
      <c r="R38" s="54">
        <v>75</v>
      </c>
      <c r="S38" s="54">
        <v>75</v>
      </c>
      <c r="T38" s="54">
        <v>75</v>
      </c>
      <c r="U38" s="54">
        <v>75</v>
      </c>
    </row>
    <row r="39" spans="2:21" s="49" customFormat="1" x14ac:dyDescent="0.25">
      <c r="B39" s="84" t="s">
        <v>144</v>
      </c>
      <c r="C39" s="54"/>
      <c r="E39" s="81"/>
      <c r="F39" s="72">
        <v>0</v>
      </c>
      <c r="G39" s="72">
        <v>0</v>
      </c>
      <c r="H39" s="72">
        <v>0</v>
      </c>
      <c r="I39" s="72">
        <v>0</v>
      </c>
      <c r="J39" s="72">
        <v>0</v>
      </c>
      <c r="K39" s="72">
        <v>0</v>
      </c>
      <c r="L39" s="72">
        <v>0</v>
      </c>
      <c r="M39" s="72">
        <v>0</v>
      </c>
      <c r="N39" s="72">
        <v>0</v>
      </c>
      <c r="O39" s="72">
        <v>0</v>
      </c>
      <c r="P39" s="72">
        <v>0</v>
      </c>
      <c r="Q39" s="72">
        <v>0</v>
      </c>
      <c r="R39" s="72">
        <v>0</v>
      </c>
      <c r="S39" s="72">
        <v>0</v>
      </c>
      <c r="T39" s="72">
        <v>0</v>
      </c>
      <c r="U39" s="72">
        <v>10500</v>
      </c>
    </row>
    <row r="40" spans="2:21" s="49" customFormat="1" x14ac:dyDescent="0.25">
      <c r="B40" s="54" t="s">
        <v>138</v>
      </c>
      <c r="C40" s="54"/>
      <c r="D40" s="48"/>
      <c r="E40" s="54"/>
      <c r="F40" s="54">
        <f>SUM(F37:F39)</f>
        <v>-10000</v>
      </c>
      <c r="G40" s="54">
        <f t="shared" ref="G40" si="9">SUM(G37:G39)</f>
        <v>75</v>
      </c>
      <c r="H40" s="54">
        <f t="shared" ref="H40" si="10">SUM(H37:H39)</f>
        <v>75</v>
      </c>
      <c r="I40" s="54">
        <f t="shared" ref="I40" si="11">SUM(I37:I39)</f>
        <v>75</v>
      </c>
      <c r="J40" s="54">
        <f t="shared" ref="J40" si="12">SUM(J37:J39)</f>
        <v>75</v>
      </c>
      <c r="K40" s="54">
        <f t="shared" ref="K40" si="13">SUM(K37:K39)</f>
        <v>75</v>
      </c>
      <c r="L40" s="54">
        <f t="shared" ref="L40" si="14">SUM(L37:L39)</f>
        <v>75</v>
      </c>
      <c r="M40" s="54">
        <f t="shared" ref="M40" si="15">SUM(M37:M39)</f>
        <v>75</v>
      </c>
      <c r="N40" s="54">
        <f t="shared" ref="N40" si="16">SUM(N37:N39)</f>
        <v>75</v>
      </c>
      <c r="O40" s="54">
        <f t="shared" ref="O40" si="17">SUM(O37:O39)</f>
        <v>75</v>
      </c>
      <c r="P40" s="54">
        <f t="shared" ref="P40" si="18">SUM(P37:P39)</f>
        <v>75</v>
      </c>
      <c r="Q40" s="54">
        <f t="shared" ref="Q40" si="19">SUM(Q37:Q39)</f>
        <v>75</v>
      </c>
      <c r="R40" s="54">
        <f t="shared" ref="R40" si="20">SUM(R37:R39)</f>
        <v>75</v>
      </c>
      <c r="S40" s="54">
        <f t="shared" ref="S40" si="21">SUM(S37:S39)</f>
        <v>75</v>
      </c>
      <c r="T40" s="54">
        <f t="shared" ref="T40" si="22">SUM(T37:T39)</f>
        <v>75</v>
      </c>
      <c r="U40" s="54">
        <f t="shared" ref="U40" si="23">SUM(U37:U39)</f>
        <v>10575</v>
      </c>
    </row>
    <row r="41" spans="2:21" s="49" customFormat="1" x14ac:dyDescent="0.25">
      <c r="B41" s="54"/>
      <c r="C41" s="54"/>
      <c r="D41" s="54"/>
      <c r="E41" s="54"/>
      <c r="F41" s="54"/>
      <c r="G41" s="54"/>
      <c r="H41" s="54"/>
      <c r="I41" s="54"/>
      <c r="J41" s="54"/>
      <c r="K41" s="54"/>
    </row>
    <row r="42" spans="2:21" s="49" customFormat="1" x14ac:dyDescent="0.25">
      <c r="B42" s="54" t="s">
        <v>148</v>
      </c>
      <c r="C42" s="54"/>
      <c r="D42" s="54"/>
      <c r="E42" s="54"/>
      <c r="F42" s="54">
        <v>0</v>
      </c>
      <c r="G42" s="54">
        <f t="shared" ref="G42:U42" si="24">+G38+G39</f>
        <v>75</v>
      </c>
      <c r="H42" s="54">
        <f t="shared" si="24"/>
        <v>75</v>
      </c>
      <c r="I42" s="54">
        <f t="shared" si="24"/>
        <v>75</v>
      </c>
      <c r="J42" s="54">
        <f t="shared" si="24"/>
        <v>75</v>
      </c>
      <c r="K42" s="54">
        <f t="shared" si="24"/>
        <v>75</v>
      </c>
      <c r="L42" s="54">
        <f t="shared" si="24"/>
        <v>75</v>
      </c>
      <c r="M42" s="54">
        <f t="shared" si="24"/>
        <v>75</v>
      </c>
      <c r="N42" s="54">
        <f t="shared" si="24"/>
        <v>75</v>
      </c>
      <c r="O42" s="54">
        <f t="shared" si="24"/>
        <v>75</v>
      </c>
      <c r="P42" s="54">
        <f t="shared" si="24"/>
        <v>75</v>
      </c>
      <c r="Q42" s="54">
        <f t="shared" si="24"/>
        <v>75</v>
      </c>
      <c r="R42" s="54">
        <f t="shared" si="24"/>
        <v>75</v>
      </c>
      <c r="S42" s="54">
        <f t="shared" si="24"/>
        <v>75</v>
      </c>
      <c r="T42" s="54">
        <f t="shared" si="24"/>
        <v>75</v>
      </c>
      <c r="U42" s="54">
        <f t="shared" si="24"/>
        <v>10575</v>
      </c>
    </row>
    <row r="43" spans="2:21" s="49" customFormat="1" x14ac:dyDescent="0.25">
      <c r="B43" s="54"/>
      <c r="C43" s="54"/>
      <c r="D43" s="54"/>
      <c r="E43" s="54"/>
      <c r="F43" s="54"/>
      <c r="G43" s="54"/>
      <c r="H43" s="54"/>
      <c r="I43" s="54"/>
      <c r="J43" s="54"/>
      <c r="K43" s="54"/>
    </row>
    <row r="44" spans="2:21" s="49" customFormat="1" x14ac:dyDescent="0.25">
      <c r="B44" s="54" t="s">
        <v>145</v>
      </c>
      <c r="C44" s="54"/>
      <c r="D44" s="54"/>
      <c r="E44" s="83">
        <f>E29</f>
        <v>0</v>
      </c>
      <c r="F44" s="54"/>
      <c r="G44" s="54"/>
      <c r="H44" s="54"/>
      <c r="I44" s="54"/>
      <c r="J44" s="54"/>
      <c r="K44" s="54"/>
    </row>
    <row r="45" spans="2:21" x14ac:dyDescent="0.25">
      <c r="B45" s="84" t="s">
        <v>146</v>
      </c>
      <c r="E45" s="63"/>
    </row>
    <row r="46" spans="2:21" x14ac:dyDescent="0.25">
      <c r="B46" s="84" t="s">
        <v>147</v>
      </c>
      <c r="E46" s="63"/>
    </row>
  </sheetData>
  <mergeCells count="1">
    <mergeCell ref="G3:K3"/>
  </mergeCells>
  <hyperlinks>
    <hyperlink ref="G3" r:id="rId1" display="www.adventuresincre.com" xr:uid="{3D50FF8B-16CB-41B7-AFEC-E8AE57603DC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E2E0D-1B70-4E2E-B4F1-1BBF1F460F7D}">
  <sheetPr>
    <tabColor theme="9" tint="0.59999389629810485"/>
  </sheetPr>
  <dimension ref="B1:K29"/>
  <sheetViews>
    <sheetView zoomScale="130" zoomScaleNormal="130" workbookViewId="0"/>
  </sheetViews>
  <sheetFormatPr defaultColWidth="9.140625" defaultRowHeight="15" x14ac:dyDescent="0.25"/>
  <cols>
    <col min="1" max="1" width="1.7109375" style="54" customWidth="1"/>
    <col min="2" max="12" width="9.140625" style="54" customWidth="1"/>
    <col min="13" max="16384" width="9.140625" style="54"/>
  </cols>
  <sheetData>
    <row r="1" spans="2:11" s="49" customFormat="1" ht="5.0999999999999996" customHeight="1" x14ac:dyDescent="0.25"/>
    <row r="2" spans="2:11" s="67" customFormat="1" ht="21" x14ac:dyDescent="0.35">
      <c r="B2" s="64" t="s">
        <v>171</v>
      </c>
      <c r="C2" s="65"/>
      <c r="D2" s="65"/>
      <c r="E2" s="65"/>
      <c r="F2" s="65"/>
      <c r="G2" s="65"/>
      <c r="H2" s="65"/>
      <c r="I2" s="65"/>
      <c r="J2" s="65"/>
      <c r="K2" s="66"/>
    </row>
    <row r="3" spans="2:11" s="67" customFormat="1" ht="15.75" x14ac:dyDescent="0.25">
      <c r="B3" s="68" t="s">
        <v>17</v>
      </c>
      <c r="C3" s="69"/>
      <c r="D3" s="69"/>
      <c r="E3" s="69"/>
      <c r="F3" s="69"/>
      <c r="G3" s="111" t="s">
        <v>27</v>
      </c>
      <c r="H3" s="111"/>
      <c r="I3" s="111"/>
      <c r="J3" s="111"/>
      <c r="K3" s="111"/>
    </row>
    <row r="4" spans="2:11" s="49" customFormat="1" x14ac:dyDescent="0.25">
      <c r="B4" s="79" t="s">
        <v>170</v>
      </c>
      <c r="C4" s="70"/>
      <c r="D4" s="70"/>
      <c r="E4" s="70"/>
      <c r="F4" s="70"/>
      <c r="G4" s="70"/>
      <c r="H4" s="70"/>
      <c r="I4" s="70"/>
      <c r="J4" s="70"/>
      <c r="K4" s="70"/>
    </row>
    <row r="5" spans="2:11" s="49" customFormat="1" x14ac:dyDescent="0.25">
      <c r="B5" s="80" t="s">
        <v>172</v>
      </c>
      <c r="C5" s="54"/>
      <c r="D5" s="54"/>
      <c r="E5" s="54"/>
      <c r="F5" s="54"/>
      <c r="G5" s="54"/>
      <c r="H5" s="54"/>
      <c r="I5" s="54"/>
      <c r="J5" s="54"/>
      <c r="K5" s="54"/>
    </row>
    <row r="6" spans="2:11" s="49" customFormat="1" x14ac:dyDescent="0.25">
      <c r="B6" s="80" t="s">
        <v>173</v>
      </c>
      <c r="C6" s="54"/>
      <c r="D6" s="54"/>
      <c r="E6" s="54"/>
      <c r="F6" s="54"/>
      <c r="G6" s="54"/>
      <c r="H6" s="54"/>
      <c r="I6" s="54"/>
      <c r="J6" s="54"/>
      <c r="K6" s="54"/>
    </row>
    <row r="7" spans="2:11" s="49" customFormat="1" x14ac:dyDescent="0.25">
      <c r="B7" s="54"/>
      <c r="C7" s="54"/>
      <c r="D7" s="54"/>
      <c r="E7" s="54"/>
      <c r="F7" s="54"/>
      <c r="G7" s="54"/>
      <c r="H7" s="54"/>
      <c r="I7" s="54"/>
      <c r="J7" s="54"/>
      <c r="K7" s="54"/>
    </row>
    <row r="8" spans="2:11" s="49" customFormat="1" x14ac:dyDescent="0.25">
      <c r="B8" s="72" t="s">
        <v>179</v>
      </c>
      <c r="C8" s="54"/>
      <c r="D8" s="73" t="s">
        <v>52</v>
      </c>
      <c r="F8" s="72" t="s">
        <v>179</v>
      </c>
      <c r="G8" s="54"/>
      <c r="H8" s="72" t="s">
        <v>178</v>
      </c>
      <c r="J8" s="54"/>
      <c r="K8" s="54"/>
    </row>
    <row r="9" spans="2:11" s="49" customFormat="1" x14ac:dyDescent="0.25">
      <c r="B9" s="54" t="s">
        <v>123</v>
      </c>
      <c r="C9" s="54"/>
      <c r="D9" s="49">
        <v>1000</v>
      </c>
      <c r="F9" s="48" t="str">
        <f>+B10</f>
        <v>2 Bed</v>
      </c>
      <c r="G9" s="54"/>
      <c r="H9" s="63"/>
      <c r="J9" s="54"/>
      <c r="K9" s="54"/>
    </row>
    <row r="10" spans="2:11" s="49" customFormat="1" x14ac:dyDescent="0.25">
      <c r="B10" s="54" t="s">
        <v>175</v>
      </c>
      <c r="C10" s="54"/>
      <c r="D10" s="54">
        <v>1250</v>
      </c>
      <c r="E10" s="54"/>
      <c r="F10" s="54"/>
      <c r="G10" s="54"/>
      <c r="H10" s="54"/>
      <c r="I10" s="54"/>
      <c r="J10" s="54"/>
      <c r="K10" s="54"/>
    </row>
    <row r="11" spans="2:11" s="49" customFormat="1" x14ac:dyDescent="0.25">
      <c r="B11" s="54" t="s">
        <v>175</v>
      </c>
      <c r="C11" s="54"/>
      <c r="D11" s="54">
        <v>1250</v>
      </c>
      <c r="E11" s="54"/>
      <c r="F11" s="54"/>
      <c r="G11" s="54"/>
      <c r="H11" s="54"/>
      <c r="I11" s="54"/>
      <c r="J11" s="54"/>
      <c r="K11" s="54"/>
    </row>
    <row r="12" spans="2:11" x14ac:dyDescent="0.25">
      <c r="B12" s="54" t="s">
        <v>176</v>
      </c>
      <c r="D12" s="54">
        <v>900</v>
      </c>
      <c r="F12" s="72"/>
      <c r="G12" s="72"/>
      <c r="H12" s="72"/>
    </row>
    <row r="13" spans="2:11" x14ac:dyDescent="0.25">
      <c r="B13" s="54" t="s">
        <v>176</v>
      </c>
      <c r="D13" s="54">
        <v>900</v>
      </c>
    </row>
    <row r="14" spans="2:11" x14ac:dyDescent="0.25">
      <c r="B14" s="54" t="s">
        <v>177</v>
      </c>
      <c r="D14" s="54">
        <v>1500</v>
      </c>
    </row>
    <row r="16" spans="2:11" x14ac:dyDescent="0.25">
      <c r="B16" s="79" t="s">
        <v>169</v>
      </c>
      <c r="C16" s="70"/>
      <c r="D16" s="70"/>
      <c r="E16" s="70"/>
      <c r="F16" s="70"/>
      <c r="G16" s="70"/>
      <c r="H16" s="70"/>
      <c r="I16" s="70"/>
      <c r="J16" s="70"/>
      <c r="K16" s="70"/>
    </row>
    <row r="17" spans="2:8" x14ac:dyDescent="0.25">
      <c r="B17" s="80" t="s">
        <v>297</v>
      </c>
    </row>
    <row r="18" spans="2:8" x14ac:dyDescent="0.25">
      <c r="B18" s="80" t="s">
        <v>180</v>
      </c>
    </row>
    <row r="20" spans="2:8" x14ac:dyDescent="0.25">
      <c r="B20" s="72" t="s">
        <v>47</v>
      </c>
      <c r="D20" s="72" t="s">
        <v>174</v>
      </c>
      <c r="H20" s="72" t="s">
        <v>42</v>
      </c>
    </row>
    <row r="21" spans="2:8" x14ac:dyDescent="0.25">
      <c r="B21" s="61">
        <v>1.1499999999999999</v>
      </c>
      <c r="D21" s="54">
        <v>869.56521739130437</v>
      </c>
      <c r="H21" s="63"/>
    </row>
    <row r="22" spans="2:8" x14ac:dyDescent="0.25">
      <c r="B22" s="61">
        <v>1.1000000000000001</v>
      </c>
      <c r="D22" s="54">
        <v>1136.3636363636363</v>
      </c>
    </row>
    <row r="23" spans="2:8" x14ac:dyDescent="0.25">
      <c r="B23" s="61">
        <v>1.1000000000000001</v>
      </c>
      <c r="D23" s="54">
        <v>1136.3636363636363</v>
      </c>
    </row>
    <row r="24" spans="2:8" x14ac:dyDescent="0.25">
      <c r="B24" s="61">
        <v>1.25</v>
      </c>
      <c r="D24" s="54">
        <v>720</v>
      </c>
    </row>
    <row r="25" spans="2:8" x14ac:dyDescent="0.25">
      <c r="B25" s="61">
        <v>1.25</v>
      </c>
      <c r="D25" s="54">
        <v>720</v>
      </c>
    </row>
    <row r="26" spans="2:8" x14ac:dyDescent="0.25">
      <c r="B26" s="61">
        <v>1.05</v>
      </c>
      <c r="D26" s="54">
        <v>1428.5714285714284</v>
      </c>
    </row>
    <row r="27" spans="2:8" x14ac:dyDescent="0.25">
      <c r="B27" s="61"/>
    </row>
    <row r="28" spans="2:8" x14ac:dyDescent="0.25">
      <c r="B28" s="61"/>
    </row>
    <row r="29" spans="2:8" x14ac:dyDescent="0.25">
      <c r="B29" s="61"/>
    </row>
  </sheetData>
  <mergeCells count="1">
    <mergeCell ref="G3:K3"/>
  </mergeCells>
  <hyperlinks>
    <hyperlink ref="G3" r:id="rId1" display="www.adventuresincre.com" xr:uid="{251AE09E-E031-4FAC-A60D-17FF26DA7A79}"/>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3DF70-1E55-40F0-AAEA-63CDA6310F34}">
  <sheetPr>
    <tabColor theme="9" tint="0.59999389629810485"/>
  </sheetPr>
  <dimension ref="B1:K29"/>
  <sheetViews>
    <sheetView zoomScale="130" zoomScaleNormal="130" workbookViewId="0"/>
  </sheetViews>
  <sheetFormatPr defaultColWidth="9.140625" defaultRowHeight="15" x14ac:dyDescent="0.25"/>
  <cols>
    <col min="1" max="1" width="1.7109375" style="54" customWidth="1"/>
    <col min="2" max="12" width="9.140625" style="54" customWidth="1"/>
    <col min="13" max="16384" width="9.140625" style="54"/>
  </cols>
  <sheetData>
    <row r="1" spans="2:11" s="49" customFormat="1" ht="5.0999999999999996" customHeight="1" x14ac:dyDescent="0.25"/>
    <row r="2" spans="2:11" s="67" customFormat="1" ht="21" x14ac:dyDescent="0.35">
      <c r="B2" s="64" t="s">
        <v>185</v>
      </c>
      <c r="C2" s="65"/>
      <c r="D2" s="65"/>
      <c r="E2" s="65"/>
      <c r="F2" s="65"/>
      <c r="G2" s="65"/>
      <c r="H2" s="65"/>
      <c r="I2" s="65"/>
      <c r="J2" s="65"/>
      <c r="K2" s="66"/>
    </row>
    <row r="3" spans="2:11" s="67" customFormat="1" ht="15.75" x14ac:dyDescent="0.25">
      <c r="B3" s="68" t="s">
        <v>17</v>
      </c>
      <c r="C3" s="69"/>
      <c r="D3" s="69"/>
      <c r="E3" s="69"/>
      <c r="F3" s="69"/>
      <c r="G3" s="111" t="s">
        <v>27</v>
      </c>
      <c r="H3" s="111"/>
      <c r="I3" s="111"/>
      <c r="J3" s="111"/>
      <c r="K3" s="111"/>
    </row>
    <row r="4" spans="2:11" s="49" customFormat="1" x14ac:dyDescent="0.25">
      <c r="B4" s="79" t="s">
        <v>186</v>
      </c>
      <c r="C4" s="70"/>
      <c r="D4" s="70"/>
      <c r="E4" s="70"/>
      <c r="F4" s="70"/>
      <c r="G4" s="70"/>
      <c r="H4" s="70"/>
      <c r="I4" s="70"/>
      <c r="J4" s="70"/>
      <c r="K4" s="70"/>
    </row>
    <row r="5" spans="2:11" s="49" customFormat="1" x14ac:dyDescent="0.25">
      <c r="B5" s="80" t="s">
        <v>188</v>
      </c>
      <c r="C5" s="54"/>
      <c r="D5" s="54"/>
      <c r="E5" s="54"/>
      <c r="F5" s="54"/>
      <c r="G5" s="54"/>
      <c r="H5" s="54"/>
      <c r="I5" s="54"/>
      <c r="J5" s="54"/>
      <c r="K5" s="54"/>
    </row>
    <row r="6" spans="2:11" s="49" customFormat="1" x14ac:dyDescent="0.25">
      <c r="B6" s="80" t="s">
        <v>189</v>
      </c>
      <c r="C6" s="54"/>
      <c r="D6" s="54"/>
      <c r="E6" s="54"/>
      <c r="F6" s="54"/>
      <c r="G6" s="54"/>
      <c r="H6" s="54"/>
      <c r="I6" s="54"/>
      <c r="J6" s="54"/>
      <c r="K6" s="54"/>
    </row>
    <row r="7" spans="2:11" s="49" customFormat="1" x14ac:dyDescent="0.25">
      <c r="B7" s="54"/>
      <c r="C7" s="54"/>
      <c r="D7" s="54"/>
      <c r="E7" s="54"/>
      <c r="F7" s="54"/>
      <c r="G7" s="54"/>
      <c r="H7" s="54"/>
      <c r="I7" s="54"/>
      <c r="J7" s="54"/>
      <c r="K7" s="54"/>
    </row>
    <row r="8" spans="2:11" s="49" customFormat="1" x14ac:dyDescent="0.25">
      <c r="B8" s="54" t="s">
        <v>194</v>
      </c>
      <c r="C8" s="54"/>
      <c r="F8" s="48">
        <v>100000</v>
      </c>
      <c r="G8" s="54"/>
      <c r="H8" s="54"/>
      <c r="J8" s="54"/>
      <c r="K8" s="54"/>
    </row>
    <row r="9" spans="2:11" s="49" customFormat="1" x14ac:dyDescent="0.25">
      <c r="B9" s="54" t="s">
        <v>195</v>
      </c>
      <c r="C9" s="54"/>
      <c r="F9" s="83">
        <v>0.03</v>
      </c>
      <c r="G9" s="54"/>
      <c r="H9" s="54"/>
      <c r="J9" s="54"/>
      <c r="K9" s="54"/>
    </row>
    <row r="10" spans="2:11" s="49" customFormat="1" x14ac:dyDescent="0.25">
      <c r="B10" s="54" t="s">
        <v>192</v>
      </c>
      <c r="C10" s="54"/>
      <c r="D10" s="54"/>
      <c r="F10" s="48">
        <v>30</v>
      </c>
      <c r="G10" s="54"/>
      <c r="H10" s="54"/>
      <c r="I10" s="54"/>
      <c r="J10" s="54"/>
      <c r="K10" s="54"/>
    </row>
    <row r="11" spans="2:11" s="49" customFormat="1" x14ac:dyDescent="0.25">
      <c r="B11" s="54"/>
      <c r="C11" s="54"/>
      <c r="D11" s="54"/>
      <c r="F11" s="54"/>
      <c r="G11" s="54"/>
      <c r="H11" s="54"/>
      <c r="I11" s="54"/>
      <c r="J11" s="54"/>
      <c r="K11" s="54"/>
    </row>
    <row r="12" spans="2:11" x14ac:dyDescent="0.25">
      <c r="B12" s="54" t="s">
        <v>193</v>
      </c>
      <c r="F12" s="63"/>
    </row>
    <row r="16" spans="2:11" x14ac:dyDescent="0.25">
      <c r="B16" s="79" t="s">
        <v>187</v>
      </c>
      <c r="C16" s="70"/>
      <c r="D16" s="70"/>
      <c r="E16" s="70"/>
      <c r="F16" s="70"/>
      <c r="G16" s="70"/>
      <c r="H16" s="70"/>
      <c r="I16" s="70"/>
      <c r="J16" s="70"/>
      <c r="K16" s="70"/>
    </row>
    <row r="17" spans="2:6" x14ac:dyDescent="0.25">
      <c r="B17" s="80" t="s">
        <v>190</v>
      </c>
    </row>
    <row r="18" spans="2:6" x14ac:dyDescent="0.25">
      <c r="B18" s="80" t="s">
        <v>191</v>
      </c>
    </row>
    <row r="20" spans="2:6" x14ac:dyDescent="0.25">
      <c r="B20" s="54" t="s">
        <v>195</v>
      </c>
      <c r="F20" s="83">
        <v>0.03</v>
      </c>
    </row>
    <row r="21" spans="2:6" x14ac:dyDescent="0.25">
      <c r="B21" s="61" t="s">
        <v>192</v>
      </c>
      <c r="F21" s="48">
        <v>15</v>
      </c>
    </row>
    <row r="22" spans="2:6" x14ac:dyDescent="0.25">
      <c r="B22" s="61" t="s">
        <v>193</v>
      </c>
      <c r="F22" s="48">
        <v>5101.9259320252577</v>
      </c>
    </row>
    <row r="23" spans="2:6" x14ac:dyDescent="0.25">
      <c r="B23" s="61"/>
    </row>
    <row r="24" spans="2:6" x14ac:dyDescent="0.25">
      <c r="B24" s="61" t="s">
        <v>194</v>
      </c>
      <c r="F24" s="63"/>
    </row>
    <row r="25" spans="2:6" x14ac:dyDescent="0.25">
      <c r="B25" s="61"/>
    </row>
    <row r="26" spans="2:6" x14ac:dyDescent="0.25">
      <c r="B26" s="61"/>
    </row>
    <row r="27" spans="2:6" x14ac:dyDescent="0.25">
      <c r="B27" s="61"/>
    </row>
    <row r="28" spans="2:6" x14ac:dyDescent="0.25">
      <c r="B28" s="61"/>
    </row>
    <row r="29" spans="2:6" x14ac:dyDescent="0.25">
      <c r="B29" s="61"/>
    </row>
  </sheetData>
  <mergeCells count="1">
    <mergeCell ref="G3:K3"/>
  </mergeCells>
  <hyperlinks>
    <hyperlink ref="G3" r:id="rId1" display="www.adventuresincre.com" xr:uid="{35026C77-7C75-48F0-A722-11999377E2A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C773-EFA6-4EF0-9F0F-9BC5FE61A06D}">
  <sheetPr>
    <tabColor theme="9" tint="0.59999389629810485"/>
  </sheetPr>
  <dimension ref="B1:K29"/>
  <sheetViews>
    <sheetView zoomScale="130" zoomScaleNormal="130" workbookViewId="0"/>
  </sheetViews>
  <sheetFormatPr defaultColWidth="9.140625" defaultRowHeight="15" x14ac:dyDescent="0.25"/>
  <cols>
    <col min="1" max="1" width="1.7109375" style="54" customWidth="1"/>
    <col min="2" max="5" width="9.140625" style="54" customWidth="1"/>
    <col min="6" max="6" width="12.140625" style="54" bestFit="1" customWidth="1"/>
    <col min="7" max="12" width="9.140625" style="54" customWidth="1"/>
    <col min="13" max="16384" width="9.140625" style="54"/>
  </cols>
  <sheetData>
    <row r="1" spans="2:11" s="49" customFormat="1" ht="5.0999999999999996" customHeight="1" x14ac:dyDescent="0.25"/>
    <row r="2" spans="2:11" s="67" customFormat="1" ht="21" x14ac:dyDescent="0.35">
      <c r="B2" s="64" t="s">
        <v>196</v>
      </c>
      <c r="C2" s="65"/>
      <c r="D2" s="65"/>
      <c r="E2" s="65"/>
      <c r="F2" s="65"/>
      <c r="G2" s="65"/>
      <c r="H2" s="65"/>
      <c r="I2" s="65"/>
      <c r="J2" s="65"/>
      <c r="K2" s="66"/>
    </row>
    <row r="3" spans="2:11" s="67" customFormat="1" ht="15.75" x14ac:dyDescent="0.25">
      <c r="B3" s="68" t="s">
        <v>17</v>
      </c>
      <c r="C3" s="69"/>
      <c r="D3" s="69"/>
      <c r="E3" s="69"/>
      <c r="F3" s="69"/>
      <c r="G3" s="111" t="s">
        <v>27</v>
      </c>
      <c r="H3" s="111"/>
      <c r="I3" s="111"/>
      <c r="J3" s="111"/>
      <c r="K3" s="111"/>
    </row>
    <row r="4" spans="2:11" s="49" customFormat="1" x14ac:dyDescent="0.25">
      <c r="B4" s="79" t="s">
        <v>197</v>
      </c>
      <c r="C4" s="70"/>
      <c r="D4" s="70"/>
      <c r="E4" s="70"/>
      <c r="F4" s="70"/>
      <c r="G4" s="70"/>
      <c r="H4" s="70"/>
      <c r="I4" s="70"/>
      <c r="J4" s="70"/>
      <c r="K4" s="70"/>
    </row>
    <row r="5" spans="2:11" s="49" customFormat="1" x14ac:dyDescent="0.25">
      <c r="B5" s="80" t="s">
        <v>199</v>
      </c>
      <c r="C5" s="54"/>
      <c r="D5" s="54"/>
      <c r="E5" s="54"/>
      <c r="F5" s="54"/>
      <c r="G5" s="54"/>
      <c r="H5" s="54"/>
      <c r="I5" s="54"/>
      <c r="J5" s="54"/>
      <c r="K5" s="54"/>
    </row>
    <row r="6" spans="2:11" s="49" customFormat="1" x14ac:dyDescent="0.25">
      <c r="B6" s="80" t="s">
        <v>200</v>
      </c>
      <c r="C6" s="54"/>
      <c r="D6" s="54"/>
      <c r="E6" s="54"/>
      <c r="F6" s="54"/>
      <c r="G6" s="54"/>
      <c r="H6" s="54"/>
      <c r="I6" s="54"/>
      <c r="J6" s="54"/>
      <c r="K6" s="54"/>
    </row>
    <row r="7" spans="2:11" s="49" customFormat="1" x14ac:dyDescent="0.25">
      <c r="B7" s="54"/>
      <c r="C7" s="54"/>
      <c r="D7" s="54"/>
      <c r="E7" s="54"/>
      <c r="F7" s="54"/>
      <c r="G7" s="54"/>
      <c r="H7" s="54"/>
      <c r="I7" s="54"/>
      <c r="J7" s="54"/>
      <c r="K7" s="54"/>
    </row>
    <row r="8" spans="2:11" s="49" customFormat="1" x14ac:dyDescent="0.25">
      <c r="B8" s="72" t="s">
        <v>42</v>
      </c>
      <c r="C8" s="54"/>
      <c r="D8" s="73" t="s">
        <v>203</v>
      </c>
      <c r="F8" s="72" t="s">
        <v>48</v>
      </c>
      <c r="G8" s="54"/>
      <c r="H8" s="54"/>
      <c r="J8" s="54"/>
      <c r="K8" s="54"/>
    </row>
    <row r="9" spans="2:11" s="49" customFormat="1" x14ac:dyDescent="0.25">
      <c r="B9" s="48">
        <v>10000</v>
      </c>
      <c r="C9" s="54"/>
      <c r="D9" s="48">
        <v>0</v>
      </c>
      <c r="F9" s="63"/>
      <c r="G9" s="54"/>
      <c r="H9" s="54"/>
      <c r="J9" s="54"/>
      <c r="K9" s="54"/>
    </row>
    <row r="10" spans="2:11" s="49" customFormat="1" x14ac:dyDescent="0.25">
      <c r="B10" s="54"/>
      <c r="C10" s="54"/>
      <c r="D10" s="54"/>
      <c r="F10" s="48"/>
      <c r="G10" s="54"/>
      <c r="H10" s="54"/>
      <c r="I10" s="54"/>
      <c r="J10" s="54"/>
      <c r="K10" s="54"/>
    </row>
    <row r="11" spans="2:11" s="49" customFormat="1" x14ac:dyDescent="0.25">
      <c r="B11" s="54"/>
      <c r="C11" s="54"/>
      <c r="D11" s="54"/>
      <c r="F11" s="54"/>
      <c r="G11" s="54"/>
      <c r="H11" s="54"/>
      <c r="I11" s="54"/>
      <c r="J11" s="54"/>
      <c r="K11" s="54"/>
    </row>
    <row r="16" spans="2:11" x14ac:dyDescent="0.25">
      <c r="B16" s="79" t="s">
        <v>198</v>
      </c>
      <c r="C16" s="70"/>
      <c r="D16" s="70"/>
      <c r="E16" s="70"/>
      <c r="F16" s="70"/>
      <c r="G16" s="70"/>
      <c r="H16" s="70"/>
      <c r="I16" s="70"/>
      <c r="J16" s="70"/>
      <c r="K16" s="70"/>
    </row>
    <row r="17" spans="2:6" x14ac:dyDescent="0.25">
      <c r="B17" s="80" t="s">
        <v>201</v>
      </c>
    </row>
    <row r="18" spans="2:6" x14ac:dyDescent="0.25">
      <c r="B18" s="80" t="s">
        <v>202</v>
      </c>
    </row>
    <row r="20" spans="2:6" x14ac:dyDescent="0.25">
      <c r="B20" s="72" t="s">
        <v>42</v>
      </c>
      <c r="D20" s="73" t="s">
        <v>203</v>
      </c>
      <c r="E20" s="49"/>
      <c r="F20" s="72" t="s">
        <v>204</v>
      </c>
    </row>
    <row r="21" spans="2:6" x14ac:dyDescent="0.25">
      <c r="B21" s="48">
        <f>B9</f>
        <v>10000</v>
      </c>
      <c r="D21" s="48">
        <v>2</v>
      </c>
      <c r="E21" s="49"/>
      <c r="F21" s="63"/>
    </row>
    <row r="22" spans="2:6" x14ac:dyDescent="0.25">
      <c r="B22" s="61"/>
    </row>
    <row r="23" spans="2:6" x14ac:dyDescent="0.25">
      <c r="B23" s="61"/>
    </row>
    <row r="24" spans="2:6" x14ac:dyDescent="0.25">
      <c r="B24" s="61"/>
    </row>
    <row r="25" spans="2:6" x14ac:dyDescent="0.25">
      <c r="B25" s="61"/>
    </row>
    <row r="26" spans="2:6" x14ac:dyDescent="0.25">
      <c r="B26" s="61"/>
    </row>
    <row r="27" spans="2:6" x14ac:dyDescent="0.25">
      <c r="B27" s="61"/>
    </row>
    <row r="28" spans="2:6" x14ac:dyDescent="0.25">
      <c r="B28" s="61"/>
    </row>
    <row r="29" spans="2:6" x14ac:dyDescent="0.25">
      <c r="B29" s="61"/>
    </row>
  </sheetData>
  <mergeCells count="1">
    <mergeCell ref="G3:K3"/>
  </mergeCells>
  <hyperlinks>
    <hyperlink ref="G3" r:id="rId1" display="www.adventuresincre.com" xr:uid="{AD6C69DC-B2FF-4348-BC74-C8A404F2ED4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33301-7F1E-4483-BAB4-99B3148CEAA9}">
  <sheetPr>
    <tabColor theme="9" tint="0.59999389629810485"/>
  </sheetPr>
  <dimension ref="B1:K29"/>
  <sheetViews>
    <sheetView zoomScale="130" zoomScaleNormal="130" workbookViewId="0"/>
  </sheetViews>
  <sheetFormatPr defaultColWidth="9.140625" defaultRowHeight="15" x14ac:dyDescent="0.25"/>
  <cols>
    <col min="1" max="1" width="1.7109375" style="54" customWidth="1"/>
    <col min="2" max="2" width="13.140625" style="54" bestFit="1" customWidth="1"/>
    <col min="3" max="3" width="9.140625" style="54" customWidth="1"/>
    <col min="4" max="4" width="9.85546875" style="54" bestFit="1" customWidth="1"/>
    <col min="5" max="5" width="9.140625" style="54" customWidth="1"/>
    <col min="6" max="6" width="12.140625" style="54" bestFit="1" customWidth="1"/>
    <col min="7" max="12" width="9.140625" style="54" customWidth="1"/>
    <col min="13" max="16384" width="9.140625" style="54"/>
  </cols>
  <sheetData>
    <row r="1" spans="2:11" s="49" customFormat="1" ht="5.0999999999999996" customHeight="1" x14ac:dyDescent="0.25"/>
    <row r="2" spans="2:11" s="67" customFormat="1" ht="21" x14ac:dyDescent="0.35">
      <c r="B2" s="64" t="s">
        <v>209</v>
      </c>
      <c r="C2" s="65"/>
      <c r="D2" s="65"/>
      <c r="E2" s="65"/>
      <c r="F2" s="65"/>
      <c r="G2" s="65"/>
      <c r="H2" s="65"/>
      <c r="I2" s="65"/>
      <c r="J2" s="65"/>
      <c r="K2" s="66"/>
    </row>
    <row r="3" spans="2:11" s="67" customFormat="1" ht="15.75" x14ac:dyDescent="0.25">
      <c r="B3" s="68" t="s">
        <v>17</v>
      </c>
      <c r="C3" s="69"/>
      <c r="D3" s="69"/>
      <c r="E3" s="69"/>
      <c r="F3" s="69"/>
      <c r="G3" s="111" t="s">
        <v>27</v>
      </c>
      <c r="H3" s="111"/>
      <c r="I3" s="111"/>
      <c r="J3" s="111"/>
      <c r="K3" s="111"/>
    </row>
    <row r="4" spans="2:11" s="49" customFormat="1" x14ac:dyDescent="0.25">
      <c r="B4" s="79" t="s">
        <v>210</v>
      </c>
      <c r="C4" s="70"/>
      <c r="D4" s="70"/>
      <c r="E4" s="70"/>
      <c r="F4" s="70"/>
      <c r="G4" s="70"/>
      <c r="H4" s="70"/>
      <c r="I4" s="70"/>
      <c r="J4" s="70"/>
      <c r="K4" s="70"/>
    </row>
    <row r="5" spans="2:11" s="49" customFormat="1" x14ac:dyDescent="0.25">
      <c r="B5" s="80" t="s">
        <v>212</v>
      </c>
      <c r="C5" s="54"/>
      <c r="D5" s="54"/>
      <c r="E5" s="54"/>
      <c r="F5" s="54"/>
      <c r="G5" s="54"/>
      <c r="H5" s="54"/>
      <c r="I5" s="54"/>
      <c r="J5" s="54"/>
      <c r="K5" s="54"/>
    </row>
    <row r="6" spans="2:11" s="49" customFormat="1" x14ac:dyDescent="0.25">
      <c r="B6" s="80" t="s">
        <v>214</v>
      </c>
      <c r="C6" s="54"/>
      <c r="D6" s="54"/>
      <c r="E6" s="54"/>
      <c r="F6" s="54"/>
      <c r="G6" s="54"/>
      <c r="H6" s="54"/>
      <c r="I6" s="54"/>
      <c r="J6" s="54"/>
      <c r="K6" s="54"/>
    </row>
    <row r="7" spans="2:11" s="49" customFormat="1" x14ac:dyDescent="0.25">
      <c r="B7" s="54"/>
      <c r="C7" s="54"/>
      <c r="D7" s="54"/>
      <c r="E7" s="54"/>
      <c r="F7" s="54"/>
      <c r="G7" s="54"/>
      <c r="H7" s="54"/>
      <c r="I7" s="54"/>
      <c r="J7" s="54"/>
      <c r="K7" s="54"/>
    </row>
    <row r="8" spans="2:11" s="49" customFormat="1" x14ac:dyDescent="0.25">
      <c r="B8" s="72" t="s">
        <v>216</v>
      </c>
      <c r="C8" s="72"/>
      <c r="D8" s="72" t="s">
        <v>217</v>
      </c>
      <c r="E8" s="72"/>
      <c r="F8" s="72"/>
      <c r="G8" s="72"/>
      <c r="H8" s="72"/>
      <c r="I8" s="54"/>
      <c r="J8" s="72"/>
      <c r="K8" s="54"/>
    </row>
    <row r="9" spans="2:11" s="49" customFormat="1" x14ac:dyDescent="0.25">
      <c r="B9" s="88">
        <v>12001.123439700001</v>
      </c>
      <c r="C9" s="54"/>
      <c r="D9" s="62"/>
      <c r="E9" s="54"/>
      <c r="F9" s="54"/>
      <c r="G9" s="54"/>
      <c r="H9" s="54"/>
      <c r="I9" s="54"/>
      <c r="J9" s="54"/>
      <c r="K9" s="54"/>
    </row>
    <row r="10" spans="2:11" s="49" customFormat="1" x14ac:dyDescent="0.25">
      <c r="B10" s="54"/>
      <c r="C10" s="54"/>
      <c r="D10" s="54"/>
      <c r="E10" s="54"/>
      <c r="F10" s="54"/>
      <c r="G10" s="54"/>
      <c r="H10" s="54"/>
      <c r="I10" s="54"/>
      <c r="J10" s="54"/>
      <c r="K10" s="54"/>
    </row>
    <row r="11" spans="2:11" s="49" customFormat="1" x14ac:dyDescent="0.25">
      <c r="B11" s="54"/>
      <c r="C11" s="54"/>
      <c r="D11" s="54"/>
      <c r="E11" s="54"/>
      <c r="F11" s="54"/>
      <c r="G11" s="54"/>
      <c r="H11" s="54"/>
      <c r="I11" s="54"/>
      <c r="J11" s="54"/>
      <c r="K11" s="54"/>
    </row>
    <row r="16" spans="2:11" x14ac:dyDescent="0.25">
      <c r="B16" s="79" t="s">
        <v>211</v>
      </c>
      <c r="C16" s="70"/>
      <c r="D16" s="70"/>
      <c r="E16" s="70"/>
      <c r="F16" s="70"/>
      <c r="G16" s="70"/>
      <c r="H16" s="70"/>
      <c r="I16" s="70"/>
      <c r="J16" s="70"/>
      <c r="K16" s="70"/>
    </row>
    <row r="17" spans="2:4" x14ac:dyDescent="0.25">
      <c r="B17" s="80" t="s">
        <v>213</v>
      </c>
    </row>
    <row r="18" spans="2:4" x14ac:dyDescent="0.25">
      <c r="B18" s="80" t="s">
        <v>215</v>
      </c>
    </row>
    <row r="20" spans="2:4" x14ac:dyDescent="0.25">
      <c r="B20" s="72" t="s">
        <v>163</v>
      </c>
      <c r="D20" s="72" t="s">
        <v>139</v>
      </c>
    </row>
    <row r="21" spans="2:4" x14ac:dyDescent="0.25">
      <c r="B21" s="48">
        <v>13</v>
      </c>
      <c r="D21" s="63"/>
    </row>
    <row r="22" spans="2:4" x14ac:dyDescent="0.25">
      <c r="B22" s="61"/>
    </row>
    <row r="23" spans="2:4" x14ac:dyDescent="0.25">
      <c r="B23" s="61"/>
    </row>
    <row r="24" spans="2:4" x14ac:dyDescent="0.25">
      <c r="B24" s="61"/>
    </row>
    <row r="25" spans="2:4" x14ac:dyDescent="0.25">
      <c r="B25" s="61"/>
    </row>
    <row r="26" spans="2:4" x14ac:dyDescent="0.25">
      <c r="B26" s="61"/>
    </row>
    <row r="27" spans="2:4" x14ac:dyDescent="0.25">
      <c r="B27" s="61"/>
    </row>
    <row r="28" spans="2:4" x14ac:dyDescent="0.25">
      <c r="B28" s="61"/>
    </row>
    <row r="29" spans="2:4" x14ac:dyDescent="0.25">
      <c r="B29" s="61"/>
    </row>
  </sheetData>
  <mergeCells count="1">
    <mergeCell ref="G3:K3"/>
  </mergeCells>
  <hyperlinks>
    <hyperlink ref="G3" r:id="rId1" display="www.adventuresincre.com" xr:uid="{F61805A0-88CE-44B5-8B6B-B69C06E7269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3E912-1CE5-4EBC-AC1E-5EFB38CF27F5}">
  <sheetPr>
    <tabColor theme="9" tint="0.59999389629810485"/>
  </sheetPr>
  <dimension ref="B1:K41"/>
  <sheetViews>
    <sheetView zoomScale="130" zoomScaleNormal="130" workbookViewId="0"/>
  </sheetViews>
  <sheetFormatPr defaultColWidth="9.140625" defaultRowHeight="15" x14ac:dyDescent="0.25"/>
  <cols>
    <col min="1" max="1" width="1.7109375" style="54" customWidth="1"/>
    <col min="2" max="2" width="12.140625" style="54" bestFit="1" customWidth="1"/>
    <col min="3" max="5" width="9.140625" style="54" customWidth="1"/>
    <col min="6" max="6" width="12.140625" style="54" bestFit="1" customWidth="1"/>
    <col min="7" max="9" width="9.140625" style="54" customWidth="1"/>
    <col min="10" max="10" width="9.85546875" style="54" bestFit="1" customWidth="1"/>
    <col min="11" max="12" width="9.140625" style="54" customWidth="1"/>
    <col min="13" max="16384" width="9.140625" style="54"/>
  </cols>
  <sheetData>
    <row r="1" spans="2:11" s="49" customFormat="1" ht="5.0999999999999996" customHeight="1" x14ac:dyDescent="0.25"/>
    <row r="2" spans="2:11" s="67" customFormat="1" ht="21" x14ac:dyDescent="0.35">
      <c r="B2" s="64" t="s">
        <v>220</v>
      </c>
      <c r="C2" s="65"/>
      <c r="D2" s="65"/>
      <c r="E2" s="65"/>
      <c r="F2" s="65"/>
      <c r="G2" s="65"/>
      <c r="H2" s="65"/>
      <c r="I2" s="65"/>
      <c r="J2" s="65"/>
      <c r="K2" s="66"/>
    </row>
    <row r="3" spans="2:11" s="67" customFormat="1" ht="15.75" x14ac:dyDescent="0.25">
      <c r="B3" s="68" t="s">
        <v>17</v>
      </c>
      <c r="C3" s="69"/>
      <c r="D3" s="69"/>
      <c r="E3" s="69"/>
      <c r="F3" s="69"/>
      <c r="G3" s="111" t="s">
        <v>27</v>
      </c>
      <c r="H3" s="111"/>
      <c r="I3" s="111"/>
      <c r="J3" s="111"/>
      <c r="K3" s="111"/>
    </row>
    <row r="4" spans="2:11" s="49" customFormat="1" x14ac:dyDescent="0.25">
      <c r="B4" s="79" t="s">
        <v>221</v>
      </c>
      <c r="C4" s="70"/>
      <c r="D4" s="70"/>
      <c r="E4" s="70"/>
      <c r="F4" s="70"/>
      <c r="G4" s="70"/>
      <c r="H4" s="70"/>
      <c r="I4" s="70"/>
      <c r="J4" s="70"/>
      <c r="K4" s="70"/>
    </row>
    <row r="5" spans="2:11" s="49" customFormat="1" x14ac:dyDescent="0.25">
      <c r="B5" s="80" t="s">
        <v>234</v>
      </c>
      <c r="C5" s="54"/>
      <c r="D5" s="54"/>
      <c r="E5" s="54"/>
      <c r="F5" s="54"/>
      <c r="G5" s="54"/>
      <c r="H5" s="54"/>
      <c r="I5" s="54"/>
      <c r="J5" s="54"/>
      <c r="K5" s="54"/>
    </row>
    <row r="6" spans="2:11" s="49" customFormat="1" x14ac:dyDescent="0.25">
      <c r="B6" s="80" t="s">
        <v>233</v>
      </c>
      <c r="C6" s="54"/>
      <c r="D6" s="54"/>
      <c r="E6" s="54"/>
      <c r="F6" s="54"/>
      <c r="G6" s="54"/>
      <c r="H6" s="54"/>
      <c r="I6" s="54"/>
      <c r="J6" s="54"/>
      <c r="K6" s="54"/>
    </row>
    <row r="7" spans="2:11" s="49" customFormat="1" x14ac:dyDescent="0.25">
      <c r="B7" s="54"/>
      <c r="C7" s="54"/>
      <c r="D7" s="54"/>
      <c r="E7" s="54"/>
      <c r="F7" s="54"/>
      <c r="G7" s="54"/>
      <c r="H7" s="54"/>
      <c r="I7" s="54"/>
      <c r="J7" s="54"/>
      <c r="K7" s="54"/>
    </row>
    <row r="8" spans="2:11" s="49" customFormat="1" x14ac:dyDescent="0.25">
      <c r="B8" s="74" t="s">
        <v>228</v>
      </c>
      <c r="C8" s="54"/>
      <c r="D8" s="54"/>
      <c r="E8" s="54"/>
      <c r="F8" s="54"/>
      <c r="G8" s="54"/>
      <c r="H8" s="54"/>
      <c r="I8" s="54"/>
      <c r="J8" s="54"/>
      <c r="K8" s="54"/>
    </row>
    <row r="9" spans="2:11" s="49" customFormat="1" x14ac:dyDescent="0.25">
      <c r="B9" s="54"/>
      <c r="C9" s="81" t="s">
        <v>225</v>
      </c>
      <c r="D9" s="81" t="s">
        <v>226</v>
      </c>
      <c r="E9" s="81" t="s">
        <v>227</v>
      </c>
      <c r="F9" s="54"/>
      <c r="G9" s="72" t="s">
        <v>65</v>
      </c>
      <c r="H9" s="54"/>
      <c r="I9" s="72" t="s">
        <v>229</v>
      </c>
      <c r="J9" s="72" t="s">
        <v>47</v>
      </c>
      <c r="K9" s="54"/>
    </row>
    <row r="10" spans="2:11" s="49" customFormat="1" x14ac:dyDescent="0.25">
      <c r="B10" s="54" t="s">
        <v>66</v>
      </c>
      <c r="C10" s="54">
        <v>100</v>
      </c>
      <c r="D10" s="54">
        <v>120</v>
      </c>
      <c r="E10" s="54">
        <v>150</v>
      </c>
      <c r="F10" s="54"/>
      <c r="G10" s="48" t="str">
        <f>B10</f>
        <v>Retail</v>
      </c>
      <c r="H10" s="54"/>
      <c r="I10" s="48" t="str">
        <f>D9</f>
        <v>London</v>
      </c>
      <c r="J10" s="63"/>
      <c r="K10" s="54"/>
    </row>
    <row r="11" spans="2:11" s="49" customFormat="1" x14ac:dyDescent="0.25">
      <c r="B11" s="54" t="s">
        <v>67</v>
      </c>
      <c r="C11" s="54">
        <v>60</v>
      </c>
      <c r="D11" s="54">
        <v>80</v>
      </c>
      <c r="E11" s="54">
        <v>100</v>
      </c>
      <c r="F11" s="54"/>
      <c r="G11" s="54"/>
      <c r="H11" s="54"/>
      <c r="I11" s="54"/>
      <c r="J11" s="54"/>
      <c r="K11" s="54"/>
    </row>
    <row r="12" spans="2:11" s="49" customFormat="1" x14ac:dyDescent="0.25">
      <c r="B12" s="54" t="s">
        <v>224</v>
      </c>
      <c r="C12" s="54">
        <v>20</v>
      </c>
      <c r="D12" s="54">
        <v>25</v>
      </c>
      <c r="E12" s="54">
        <v>30</v>
      </c>
      <c r="F12" s="54"/>
      <c r="G12" s="54"/>
      <c r="H12" s="54"/>
      <c r="I12" s="54"/>
      <c r="J12" s="54"/>
      <c r="K12" s="54"/>
    </row>
    <row r="14" spans="2:11" x14ac:dyDescent="0.25">
      <c r="B14" s="79" t="s">
        <v>222</v>
      </c>
      <c r="C14" s="70"/>
      <c r="D14" s="70"/>
      <c r="E14" s="70"/>
      <c r="F14" s="70"/>
      <c r="G14" s="70"/>
      <c r="H14" s="70"/>
      <c r="I14" s="70"/>
      <c r="J14" s="70"/>
      <c r="K14" s="70"/>
    </row>
    <row r="15" spans="2:11" x14ac:dyDescent="0.25">
      <c r="B15" s="80" t="s">
        <v>235</v>
      </c>
    </row>
    <row r="16" spans="2:11" x14ac:dyDescent="0.25">
      <c r="B16" s="80" t="s">
        <v>236</v>
      </c>
    </row>
    <row r="18" spans="2:11" x14ac:dyDescent="0.25">
      <c r="B18" s="74" t="s">
        <v>228</v>
      </c>
    </row>
    <row r="19" spans="2:11" x14ac:dyDescent="0.25">
      <c r="C19" s="81" t="s">
        <v>225</v>
      </c>
      <c r="D19" s="81" t="s">
        <v>226</v>
      </c>
      <c r="E19" s="81" t="s">
        <v>227</v>
      </c>
      <c r="G19" s="72" t="s">
        <v>65</v>
      </c>
      <c r="J19" s="72" t="s">
        <v>230</v>
      </c>
    </row>
    <row r="20" spans="2:11" x14ac:dyDescent="0.25">
      <c r="B20" s="54" t="s">
        <v>66</v>
      </c>
      <c r="G20" s="48" t="str">
        <f>B20</f>
        <v>Retail</v>
      </c>
      <c r="J20" s="63"/>
    </row>
    <row r="21" spans="2:11" x14ac:dyDescent="0.25">
      <c r="B21" s="54" t="s">
        <v>67</v>
      </c>
    </row>
    <row r="22" spans="2:11" x14ac:dyDescent="0.25">
      <c r="B22" s="54" t="s">
        <v>224</v>
      </c>
      <c r="G22" s="72" t="s">
        <v>229</v>
      </c>
      <c r="J22" s="72" t="s">
        <v>231</v>
      </c>
    </row>
    <row r="23" spans="2:11" x14ac:dyDescent="0.25">
      <c r="G23" s="48" t="s">
        <v>226</v>
      </c>
      <c r="J23" s="63"/>
    </row>
    <row r="24" spans="2:11" x14ac:dyDescent="0.25">
      <c r="B24" s="61"/>
    </row>
    <row r="25" spans="2:11" x14ac:dyDescent="0.25">
      <c r="B25" s="79" t="s">
        <v>223</v>
      </c>
      <c r="C25" s="70"/>
      <c r="D25" s="70"/>
      <c r="E25" s="70"/>
      <c r="F25" s="70"/>
      <c r="G25" s="70"/>
      <c r="H25" s="70"/>
      <c r="I25" s="70"/>
      <c r="J25" s="70"/>
      <c r="K25" s="70"/>
    </row>
    <row r="26" spans="2:11" x14ac:dyDescent="0.25">
      <c r="B26" s="80" t="s">
        <v>237</v>
      </c>
    </row>
    <row r="27" spans="2:11" x14ac:dyDescent="0.25">
      <c r="B27" s="80" t="s">
        <v>239</v>
      </c>
    </row>
    <row r="28" spans="2:11" x14ac:dyDescent="0.25">
      <c r="B28" s="80"/>
    </row>
    <row r="29" spans="2:11" x14ac:dyDescent="0.25">
      <c r="B29" s="74" t="s">
        <v>228</v>
      </c>
    </row>
    <row r="30" spans="2:11" x14ac:dyDescent="0.25">
      <c r="C30" s="81" t="s">
        <v>225</v>
      </c>
      <c r="D30" s="81" t="s">
        <v>226</v>
      </c>
      <c r="E30" s="81" t="s">
        <v>227</v>
      </c>
      <c r="G30" s="72" t="s">
        <v>229</v>
      </c>
      <c r="J30" s="72" t="s">
        <v>47</v>
      </c>
    </row>
    <row r="31" spans="2:11" x14ac:dyDescent="0.25">
      <c r="B31" s="54" t="s">
        <v>66</v>
      </c>
      <c r="C31" s="54">
        <v>100</v>
      </c>
      <c r="D31" s="54">
        <v>120</v>
      </c>
      <c r="E31" s="54">
        <v>150</v>
      </c>
      <c r="G31" s="48" t="s">
        <v>225</v>
      </c>
      <c r="J31" s="63"/>
    </row>
    <row r="33" spans="2:11" x14ac:dyDescent="0.25">
      <c r="B33" s="79" t="s">
        <v>232</v>
      </c>
      <c r="C33" s="70"/>
      <c r="D33" s="70"/>
      <c r="E33" s="70"/>
      <c r="F33" s="70"/>
      <c r="G33" s="70"/>
      <c r="H33" s="70"/>
      <c r="I33" s="70"/>
      <c r="J33" s="70"/>
      <c r="K33" s="70"/>
    </row>
    <row r="34" spans="2:11" x14ac:dyDescent="0.25">
      <c r="B34" s="80" t="s">
        <v>238</v>
      </c>
    </row>
    <row r="35" spans="2:11" x14ac:dyDescent="0.25">
      <c r="B35" s="80" t="s">
        <v>240</v>
      </c>
    </row>
    <row r="36" spans="2:11" x14ac:dyDescent="0.25">
      <c r="B36" s="61"/>
    </row>
    <row r="37" spans="2:11" x14ac:dyDescent="0.25">
      <c r="B37" s="74" t="s">
        <v>228</v>
      </c>
    </row>
    <row r="38" spans="2:11" x14ac:dyDescent="0.25">
      <c r="C38" s="81" t="s">
        <v>225</v>
      </c>
      <c r="D38" s="81" t="s">
        <v>226</v>
      </c>
      <c r="E38" s="81" t="s">
        <v>227</v>
      </c>
      <c r="G38" s="72" t="s">
        <v>65</v>
      </c>
      <c r="I38" s="72" t="s">
        <v>229</v>
      </c>
      <c r="J38" s="72" t="s">
        <v>47</v>
      </c>
    </row>
    <row r="39" spans="2:11" x14ac:dyDescent="0.25">
      <c r="B39" s="54" t="s">
        <v>66</v>
      </c>
      <c r="C39" s="54">
        <v>100</v>
      </c>
      <c r="D39" s="54">
        <v>120</v>
      </c>
      <c r="E39" s="54">
        <v>150</v>
      </c>
      <c r="G39" s="48" t="s">
        <v>67</v>
      </c>
      <c r="I39" s="48" t="s">
        <v>227</v>
      </c>
      <c r="J39" s="63"/>
    </row>
    <row r="40" spans="2:11" x14ac:dyDescent="0.25">
      <c r="B40" s="54" t="s">
        <v>67</v>
      </c>
      <c r="C40" s="54">
        <v>60</v>
      </c>
      <c r="D40" s="54">
        <v>80</v>
      </c>
      <c r="E40" s="54">
        <v>100</v>
      </c>
    </row>
    <row r="41" spans="2:11" x14ac:dyDescent="0.25">
      <c r="B41" s="54" t="s">
        <v>224</v>
      </c>
      <c r="C41" s="54">
        <v>20</v>
      </c>
      <c r="D41" s="54">
        <v>25</v>
      </c>
      <c r="E41" s="54">
        <v>30</v>
      </c>
    </row>
  </sheetData>
  <mergeCells count="1">
    <mergeCell ref="G3:K3"/>
  </mergeCells>
  <hyperlinks>
    <hyperlink ref="G3" r:id="rId1" display="www.adventuresincre.com" xr:uid="{2BA02DCB-D981-482E-98BD-E69748393B64}"/>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AB930-7CBF-4BD8-9F56-D41809262897}">
  <sheetPr>
    <tabColor theme="9" tint="0.59999389629810485"/>
  </sheetPr>
  <dimension ref="B1:K31"/>
  <sheetViews>
    <sheetView zoomScale="130" zoomScaleNormal="130" workbookViewId="0"/>
  </sheetViews>
  <sheetFormatPr defaultColWidth="9.140625" defaultRowHeight="15" x14ac:dyDescent="0.25"/>
  <cols>
    <col min="1" max="1" width="1.7109375" style="54" customWidth="1"/>
    <col min="2" max="2" width="12.140625" style="54" bestFit="1" customWidth="1"/>
    <col min="3" max="5" width="9.140625" style="54" customWidth="1"/>
    <col min="6" max="6" width="12.140625" style="54" bestFit="1" customWidth="1"/>
    <col min="7" max="12" width="9.140625" style="54" customWidth="1"/>
    <col min="13" max="16384" width="9.140625" style="54"/>
  </cols>
  <sheetData>
    <row r="1" spans="2:11" s="49" customFormat="1" ht="5.0999999999999996" customHeight="1" x14ac:dyDescent="0.25"/>
    <row r="2" spans="2:11" s="67" customFormat="1" ht="21" x14ac:dyDescent="0.35">
      <c r="B2" s="64" t="s">
        <v>241</v>
      </c>
      <c r="C2" s="65"/>
      <c r="D2" s="65"/>
      <c r="E2" s="65"/>
      <c r="F2" s="65"/>
      <c r="G2" s="65"/>
      <c r="H2" s="65"/>
      <c r="I2" s="65"/>
      <c r="J2" s="65"/>
      <c r="K2" s="66"/>
    </row>
    <row r="3" spans="2:11" s="67" customFormat="1" ht="15.75" x14ac:dyDescent="0.25">
      <c r="B3" s="68" t="s">
        <v>17</v>
      </c>
      <c r="C3" s="69"/>
      <c r="D3" s="69"/>
      <c r="E3" s="69"/>
      <c r="F3" s="69"/>
      <c r="G3" s="111" t="s">
        <v>27</v>
      </c>
      <c r="H3" s="111"/>
      <c r="I3" s="111"/>
      <c r="J3" s="111"/>
      <c r="K3" s="111"/>
    </row>
    <row r="4" spans="2:11" s="49" customFormat="1" x14ac:dyDescent="0.25">
      <c r="B4" s="79" t="s">
        <v>242</v>
      </c>
      <c r="C4" s="70"/>
      <c r="D4" s="70"/>
      <c r="E4" s="70"/>
      <c r="F4" s="70"/>
      <c r="G4" s="70"/>
      <c r="H4" s="70"/>
      <c r="I4" s="70"/>
      <c r="J4" s="70"/>
      <c r="K4" s="70"/>
    </row>
    <row r="5" spans="2:11" s="49" customFormat="1" x14ac:dyDescent="0.25">
      <c r="B5" s="80" t="s">
        <v>243</v>
      </c>
      <c r="C5" s="54"/>
      <c r="D5" s="54"/>
      <c r="E5" s="54"/>
      <c r="F5" s="54"/>
      <c r="G5" s="54"/>
      <c r="H5" s="54"/>
      <c r="I5" s="54"/>
      <c r="J5" s="54"/>
      <c r="K5" s="54"/>
    </row>
    <row r="6" spans="2:11" s="49" customFormat="1" x14ac:dyDescent="0.25">
      <c r="B6" s="54"/>
      <c r="C6" s="54"/>
      <c r="D6" s="54"/>
      <c r="E6" s="54"/>
      <c r="F6" s="54"/>
      <c r="G6" s="54"/>
      <c r="H6" s="54"/>
      <c r="I6" s="54"/>
      <c r="J6" s="54"/>
      <c r="K6" s="54"/>
    </row>
    <row r="7" spans="2:11" s="49" customFormat="1" x14ac:dyDescent="0.25">
      <c r="B7" s="54" t="s">
        <v>247</v>
      </c>
      <c r="C7" s="54" t="s">
        <v>249</v>
      </c>
      <c r="D7" s="54"/>
      <c r="E7" s="54"/>
      <c r="F7" s="54"/>
      <c r="G7" s="54"/>
      <c r="H7" s="54"/>
      <c r="I7" s="54"/>
      <c r="J7" s="54"/>
      <c r="K7" s="54"/>
    </row>
    <row r="8" spans="2:11" s="49" customFormat="1" x14ac:dyDescent="0.25">
      <c r="B8" s="54" t="s">
        <v>248</v>
      </c>
      <c r="C8" s="54" t="s">
        <v>250</v>
      </c>
      <c r="D8" s="54"/>
      <c r="E8" s="54"/>
      <c r="F8" s="54"/>
      <c r="G8" s="54"/>
      <c r="H8" s="54"/>
      <c r="I8" s="54"/>
      <c r="J8" s="54"/>
      <c r="K8" s="54"/>
    </row>
    <row r="9" spans="2:11" s="49" customFormat="1" x14ac:dyDescent="0.25">
      <c r="B9" s="54"/>
      <c r="C9" s="54"/>
      <c r="D9" s="54"/>
      <c r="E9" s="54"/>
      <c r="F9" s="54"/>
      <c r="G9" s="54"/>
      <c r="H9" s="54"/>
      <c r="I9" s="54"/>
      <c r="J9" s="54"/>
      <c r="K9" s="54"/>
    </row>
    <row r="10" spans="2:11" s="49" customFormat="1" x14ac:dyDescent="0.25">
      <c r="B10" s="54" t="s">
        <v>37</v>
      </c>
      <c r="C10" s="63"/>
      <c r="D10" s="54"/>
      <c r="E10" s="54"/>
      <c r="F10" s="54"/>
      <c r="G10" s="54"/>
      <c r="H10" s="54"/>
      <c r="I10" s="54"/>
      <c r="J10" s="54"/>
      <c r="K10" s="54"/>
    </row>
    <row r="11" spans="2:11" s="49" customFormat="1" x14ac:dyDescent="0.25">
      <c r="B11" s="54"/>
      <c r="C11" s="54"/>
      <c r="D11" s="54"/>
      <c r="E11" s="54"/>
      <c r="F11" s="54"/>
      <c r="G11" s="54"/>
      <c r="H11" s="54"/>
      <c r="I11" s="54"/>
      <c r="J11" s="54"/>
      <c r="K11" s="54"/>
    </row>
    <row r="12" spans="2:11" s="49" customFormat="1" x14ac:dyDescent="0.25">
      <c r="B12" s="79" t="s">
        <v>251</v>
      </c>
      <c r="C12" s="70"/>
      <c r="D12" s="70"/>
      <c r="E12" s="70"/>
      <c r="F12" s="70"/>
      <c r="G12" s="70"/>
      <c r="H12" s="70"/>
      <c r="I12" s="70"/>
      <c r="J12" s="70"/>
      <c r="K12" s="70"/>
    </row>
    <row r="13" spans="2:11" s="49" customFormat="1" x14ac:dyDescent="0.25">
      <c r="B13" s="80" t="s">
        <v>252</v>
      </c>
      <c r="C13" s="54"/>
      <c r="D13" s="54"/>
      <c r="E13" s="54"/>
      <c r="F13" s="54"/>
      <c r="G13" s="54"/>
      <c r="H13" s="54"/>
      <c r="I13" s="54"/>
      <c r="J13" s="54"/>
      <c r="K13" s="54"/>
    </row>
    <row r="14" spans="2:11" s="49" customFormat="1" x14ac:dyDescent="0.25">
      <c r="B14" s="54"/>
      <c r="C14" s="54"/>
      <c r="D14" s="54"/>
      <c r="E14" s="54"/>
      <c r="F14" s="54"/>
      <c r="G14" s="54"/>
      <c r="H14" s="54"/>
      <c r="I14" s="54"/>
      <c r="J14" s="54"/>
      <c r="K14" s="54"/>
    </row>
    <row r="15" spans="2:11" s="49" customFormat="1" x14ac:dyDescent="0.25">
      <c r="B15" s="54" t="s">
        <v>245</v>
      </c>
      <c r="C15" s="48" t="s">
        <v>254</v>
      </c>
      <c r="D15" s="54"/>
      <c r="E15" s="54"/>
      <c r="F15" s="54"/>
      <c r="G15" s="54"/>
      <c r="H15" s="54"/>
      <c r="I15" s="54"/>
      <c r="J15" s="54"/>
      <c r="K15" s="54"/>
    </row>
    <row r="16" spans="2:11" s="49" customFormat="1" x14ac:dyDescent="0.25">
      <c r="B16" s="54" t="s">
        <v>229</v>
      </c>
      <c r="C16" s="48" t="s">
        <v>225</v>
      </c>
      <c r="D16" s="72"/>
      <c r="E16" s="72"/>
      <c r="F16" s="72"/>
      <c r="G16" s="72"/>
      <c r="H16" s="72"/>
      <c r="I16" s="54"/>
      <c r="J16" s="72"/>
      <c r="K16" s="54"/>
    </row>
    <row r="17" spans="2:11" s="49" customFormat="1" x14ac:dyDescent="0.25">
      <c r="B17" s="88" t="s">
        <v>244</v>
      </c>
      <c r="C17" s="48" t="s">
        <v>253</v>
      </c>
      <c r="D17" s="61"/>
      <c r="E17" s="54"/>
      <c r="F17" s="54"/>
      <c r="G17" s="54"/>
      <c r="H17" s="54"/>
      <c r="I17" s="54"/>
      <c r="J17" s="54"/>
      <c r="K17" s="54"/>
    </row>
    <row r="18" spans="2:11" s="49" customFormat="1" x14ac:dyDescent="0.25">
      <c r="B18" s="54" t="s">
        <v>246</v>
      </c>
      <c r="C18" s="89">
        <v>10001</v>
      </c>
      <c r="D18" s="54"/>
      <c r="E18" s="54"/>
      <c r="F18" s="54"/>
      <c r="G18" s="54"/>
      <c r="H18" s="54"/>
      <c r="I18" s="54"/>
      <c r="J18" s="54"/>
      <c r="K18" s="54"/>
    </row>
    <row r="19" spans="2:11" s="49" customFormat="1" x14ac:dyDescent="0.25">
      <c r="B19" s="54"/>
      <c r="C19" s="54"/>
      <c r="D19" s="54"/>
      <c r="E19" s="54"/>
      <c r="F19" s="54"/>
      <c r="G19" s="54"/>
      <c r="H19" s="54"/>
      <c r="I19" s="54"/>
      <c r="J19" s="54"/>
      <c r="K19" s="54"/>
    </row>
    <row r="20" spans="2:11" x14ac:dyDescent="0.25">
      <c r="B20" s="54" t="s">
        <v>37</v>
      </c>
      <c r="C20" s="63"/>
      <c r="D20" s="63"/>
      <c r="E20" s="63"/>
      <c r="F20" s="63"/>
      <c r="G20" s="63"/>
    </row>
    <row r="24" spans="2:11" x14ac:dyDescent="0.25">
      <c r="B24" s="61"/>
    </row>
    <row r="25" spans="2:11" x14ac:dyDescent="0.25">
      <c r="B25" s="61"/>
    </row>
    <row r="26" spans="2:11" x14ac:dyDescent="0.25">
      <c r="B26" s="61"/>
    </row>
    <row r="27" spans="2:11" x14ac:dyDescent="0.25">
      <c r="B27" s="61"/>
    </row>
    <row r="28" spans="2:11" x14ac:dyDescent="0.25">
      <c r="B28" s="61"/>
    </row>
    <row r="29" spans="2:11" x14ac:dyDescent="0.25">
      <c r="B29" s="61"/>
    </row>
    <row r="30" spans="2:11" x14ac:dyDescent="0.25">
      <c r="B30" s="61"/>
    </row>
    <row r="31" spans="2:11" x14ac:dyDescent="0.25">
      <c r="B31" s="61"/>
    </row>
  </sheetData>
  <mergeCells count="1">
    <mergeCell ref="G3:K3"/>
  </mergeCells>
  <hyperlinks>
    <hyperlink ref="G3" r:id="rId1" display="www.adventuresincre.com" xr:uid="{9018D656-C89B-4666-8163-DB6D66410C6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CB6F1-E28B-4596-9E8B-4D1061C615D3}">
  <sheetPr>
    <tabColor theme="7" tint="-0.499984740745262"/>
  </sheetPr>
  <dimension ref="A1"/>
  <sheetViews>
    <sheetView topLeftCell="XFD1048576" zoomScale="130" zoomScaleNormal="130" workbookViewId="0"/>
  </sheetViews>
  <sheetFormatPr defaultColWidth="0" defaultRowHeight="15" customHeight="1" zeroHeight="1" x14ac:dyDescent="0.25"/>
  <cols>
    <col min="1" max="16384" width="9.140625" hidden="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9E3AC-6912-4725-AC18-3C4EBFFCFBAE}">
  <sheetPr>
    <tabColor theme="4"/>
    <pageSetUpPr fitToPage="1"/>
  </sheetPr>
  <dimension ref="A1:M47"/>
  <sheetViews>
    <sheetView tabSelected="1" zoomScaleNormal="100" zoomScaleSheetLayoutView="100" workbookViewId="0">
      <selection activeCell="B2" sqref="B2"/>
    </sheetView>
  </sheetViews>
  <sheetFormatPr defaultColWidth="0" defaultRowHeight="15" zeroHeight="1" x14ac:dyDescent="0.25"/>
  <cols>
    <col min="1" max="1" width="1.7109375" customWidth="1"/>
    <col min="2" max="2" width="12.85546875" style="3" bestFit="1" customWidth="1"/>
    <col min="3" max="3" width="15.5703125" style="3" bestFit="1" customWidth="1"/>
    <col min="4" max="4" width="8.85546875" style="3" bestFit="1" customWidth="1"/>
    <col min="5" max="5" width="13.140625" style="3" bestFit="1" customWidth="1"/>
    <col min="6" max="6" width="14.42578125" style="3" bestFit="1" customWidth="1"/>
    <col min="7" max="8" width="14.5703125" style="3" bestFit="1" customWidth="1"/>
    <col min="9" max="10" width="13.140625" style="3" bestFit="1" customWidth="1"/>
    <col min="11" max="11" width="15.5703125" style="3" bestFit="1" customWidth="1"/>
    <col min="12" max="12" width="1.7109375" customWidth="1"/>
    <col min="13" max="13" width="11" hidden="1" customWidth="1"/>
    <col min="14" max="16384" width="8.85546875" hidden="1"/>
  </cols>
  <sheetData>
    <row r="1" spans="2:11" ht="5.0999999999999996" customHeight="1" x14ac:dyDescent="0.25">
      <c r="B1"/>
      <c r="C1"/>
      <c r="D1"/>
      <c r="E1"/>
      <c r="F1"/>
      <c r="G1"/>
      <c r="H1"/>
      <c r="I1"/>
      <c r="J1"/>
      <c r="K1"/>
    </row>
    <row r="2" spans="2:11" s="2" customFormat="1" ht="21" x14ac:dyDescent="0.35">
      <c r="B2" s="24" t="s">
        <v>23</v>
      </c>
      <c r="C2" s="21"/>
      <c r="D2" s="21"/>
      <c r="E2" s="21"/>
      <c r="F2" s="21"/>
      <c r="G2" s="21"/>
      <c r="H2" s="21"/>
      <c r="I2" s="21"/>
      <c r="J2" s="21"/>
      <c r="K2" s="22"/>
    </row>
    <row r="3" spans="2:11" s="2" customFormat="1" ht="15.75" x14ac:dyDescent="0.25">
      <c r="B3" s="25" t="s">
        <v>17</v>
      </c>
      <c r="C3" s="23"/>
      <c r="D3" s="23"/>
      <c r="E3" s="23"/>
      <c r="F3" s="23"/>
      <c r="G3" s="103"/>
      <c r="H3" s="103"/>
      <c r="I3" s="103"/>
      <c r="J3" s="103"/>
      <c r="K3" s="103"/>
    </row>
    <row r="4" spans="2:11" x14ac:dyDescent="0.25">
      <c r="B4" s="7" t="s">
        <v>4</v>
      </c>
      <c r="C4" s="7"/>
      <c r="D4" s="7"/>
      <c r="E4" s="7"/>
      <c r="F4" s="7"/>
      <c r="G4" s="7"/>
      <c r="H4" s="7"/>
      <c r="I4" s="7"/>
      <c r="J4" s="7"/>
      <c r="K4" s="7"/>
    </row>
    <row r="5" spans="2:11" s="1" customFormat="1" x14ac:dyDescent="0.25">
      <c r="B5" s="26" t="s">
        <v>24</v>
      </c>
      <c r="C5" s="26" t="s">
        <v>25</v>
      </c>
      <c r="D5" s="26" t="s">
        <v>26</v>
      </c>
      <c r="E5" s="26" t="s">
        <v>28</v>
      </c>
      <c r="F5" s="26" t="s">
        <v>29</v>
      </c>
      <c r="G5" s="26" t="s">
        <v>30</v>
      </c>
      <c r="H5" s="26" t="s">
        <v>31</v>
      </c>
      <c r="I5" s="26" t="s">
        <v>32</v>
      </c>
      <c r="J5" s="26" t="s">
        <v>33</v>
      </c>
      <c r="K5" s="26" t="s">
        <v>34</v>
      </c>
    </row>
    <row r="6" spans="2:11" s="4" customFormat="1" x14ac:dyDescent="0.25">
      <c r="B6" s="27">
        <v>12</v>
      </c>
      <c r="C6" s="27">
        <v>12</v>
      </c>
      <c r="D6" s="27">
        <v>1</v>
      </c>
      <c r="E6" s="27">
        <v>1</v>
      </c>
      <c r="F6" s="27" t="s">
        <v>0</v>
      </c>
      <c r="G6" s="27" t="s">
        <v>0</v>
      </c>
      <c r="H6" s="27" t="s">
        <v>0</v>
      </c>
      <c r="I6" s="27" t="s">
        <v>0</v>
      </c>
      <c r="J6" s="27">
        <v>5</v>
      </c>
      <c r="K6" s="27">
        <v>5</v>
      </c>
    </row>
    <row r="7" spans="2:11" s="4" customFormat="1" x14ac:dyDescent="0.25">
      <c r="B7" s="27">
        <v>25</v>
      </c>
      <c r="C7" s="27">
        <v>25</v>
      </c>
      <c r="D7" s="27">
        <v>1</v>
      </c>
      <c r="E7" s="27">
        <v>3</v>
      </c>
      <c r="F7" s="28" t="s">
        <v>1</v>
      </c>
      <c r="G7" s="27" t="s">
        <v>1</v>
      </c>
      <c r="H7" s="27" t="s">
        <v>1</v>
      </c>
      <c r="I7" s="27" t="s">
        <v>1</v>
      </c>
      <c r="J7" s="27">
        <v>10</v>
      </c>
      <c r="K7" s="27">
        <v>10</v>
      </c>
    </row>
    <row r="8" spans="2:11" s="4" customFormat="1" x14ac:dyDescent="0.25">
      <c r="B8" s="27">
        <v>35</v>
      </c>
      <c r="C8" s="27">
        <v>35</v>
      </c>
      <c r="D8" s="29">
        <v>1</v>
      </c>
      <c r="E8" s="29">
        <v>5</v>
      </c>
      <c r="F8" s="27" t="b">
        <f>F6=F7</f>
        <v>0</v>
      </c>
      <c r="G8" s="27" t="s">
        <v>0</v>
      </c>
      <c r="H8" s="27" t="s">
        <v>0</v>
      </c>
      <c r="I8" s="27" t="s">
        <v>0</v>
      </c>
      <c r="J8" s="27">
        <v>15</v>
      </c>
      <c r="K8" s="27">
        <v>15</v>
      </c>
    </row>
    <row r="9" spans="2:11" s="4" customFormat="1" x14ac:dyDescent="0.25">
      <c r="B9" s="30">
        <f>B6-B7+B8</f>
        <v>22</v>
      </c>
      <c r="C9" s="31">
        <f>+(C6+C7)/C8*C6</f>
        <v>12.685714285714287</v>
      </c>
      <c r="D9" s="30">
        <f>SUM(D6:D8)</f>
        <v>3</v>
      </c>
      <c r="E9" s="30">
        <f>AVERAGE(E6:E8)</f>
        <v>3</v>
      </c>
      <c r="F9" s="30">
        <f>F8*100</f>
        <v>0</v>
      </c>
      <c r="G9" s="30">
        <f>IF(G6=G8,1,IF(G7=G8,2))</f>
        <v>1</v>
      </c>
      <c r="H9" s="30" t="b">
        <f>AND(H6=H8,H7=H8)</f>
        <v>0</v>
      </c>
      <c r="I9" s="30" t="b">
        <f>OR(I6=I8,I7=I8)</f>
        <v>1</v>
      </c>
      <c r="J9" s="30">
        <f>MAX(J6:J8)</f>
        <v>15</v>
      </c>
      <c r="K9" s="30">
        <f>MIN(K6:K8)</f>
        <v>5</v>
      </c>
    </row>
    <row r="10" spans="2:11" s="4" customFormat="1" x14ac:dyDescent="0.25">
      <c r="B10" s="27"/>
      <c r="C10" s="27"/>
      <c r="D10" s="27"/>
      <c r="E10" s="27"/>
      <c r="F10" s="27"/>
      <c r="G10" s="27"/>
      <c r="H10" s="27"/>
      <c r="I10" s="27"/>
      <c r="J10" s="27"/>
      <c r="K10" s="27"/>
    </row>
    <row r="11" spans="2:11" s="5" customFormat="1" x14ac:dyDescent="0.25">
      <c r="B11" s="32" t="s">
        <v>35</v>
      </c>
      <c r="C11" s="32" t="s">
        <v>36</v>
      </c>
      <c r="E11" s="32" t="s">
        <v>124</v>
      </c>
      <c r="F11" s="32" t="s">
        <v>125</v>
      </c>
      <c r="H11" s="32" t="s">
        <v>126</v>
      </c>
      <c r="I11" s="32" t="s">
        <v>127</v>
      </c>
      <c r="J11" s="32" t="s">
        <v>128</v>
      </c>
      <c r="K11" s="32" t="s">
        <v>129</v>
      </c>
    </row>
    <row r="12" spans="2:11" s="4" customFormat="1" x14ac:dyDescent="0.25">
      <c r="B12" s="27" t="s">
        <v>0</v>
      </c>
      <c r="C12" s="27" t="s">
        <v>0</v>
      </c>
      <c r="E12" s="27">
        <v>-10</v>
      </c>
      <c r="F12" s="27">
        <v>-10</v>
      </c>
      <c r="H12" s="33">
        <v>43830</v>
      </c>
      <c r="I12" s="33">
        <v>43830</v>
      </c>
      <c r="J12" s="27">
        <v>-10</v>
      </c>
      <c r="K12" s="27">
        <v>-10</v>
      </c>
    </row>
    <row r="13" spans="2:11" s="4" customFormat="1" x14ac:dyDescent="0.25">
      <c r="B13" s="27" t="s">
        <v>1</v>
      </c>
      <c r="C13" s="27" t="s">
        <v>1</v>
      </c>
      <c r="E13" s="27">
        <v>2</v>
      </c>
      <c r="F13" s="27">
        <v>2</v>
      </c>
      <c r="H13" s="33">
        <f>EOMONTH($H$12,9)</f>
        <v>44104</v>
      </c>
      <c r="I13" s="33">
        <f>EDATE($H$12,9)</f>
        <v>44104</v>
      </c>
      <c r="J13" s="27">
        <v>2</v>
      </c>
      <c r="K13" s="27">
        <v>2</v>
      </c>
    </row>
    <row r="14" spans="2:11" s="4" customFormat="1" x14ac:dyDescent="0.25">
      <c r="B14" s="27" t="s">
        <v>1</v>
      </c>
      <c r="C14" s="27"/>
      <c r="E14" s="27">
        <v>2</v>
      </c>
      <c r="F14" s="27">
        <v>2</v>
      </c>
      <c r="H14" s="33">
        <f>EOMONTH($H$12,17)</f>
        <v>44347</v>
      </c>
      <c r="I14" s="33">
        <f>EDATE($H$12,17)</f>
        <v>44347</v>
      </c>
      <c r="J14" s="27">
        <v>2</v>
      </c>
      <c r="K14" s="27">
        <v>2</v>
      </c>
    </row>
    <row r="15" spans="2:11" s="4" customFormat="1" x14ac:dyDescent="0.25">
      <c r="B15" s="27" t="s">
        <v>0</v>
      </c>
      <c r="C15" s="27" t="s">
        <v>0</v>
      </c>
      <c r="E15" s="27">
        <v>12</v>
      </c>
      <c r="F15" s="27">
        <v>12</v>
      </c>
      <c r="H15" s="33">
        <f>EOMONTH($H$12,36)</f>
        <v>44926</v>
      </c>
      <c r="I15" s="33">
        <f>EDATE($H$12,36)</f>
        <v>44926</v>
      </c>
      <c r="J15" s="27">
        <v>12</v>
      </c>
      <c r="K15" s="27">
        <v>12</v>
      </c>
    </row>
    <row r="16" spans="2:11" s="4" customFormat="1" x14ac:dyDescent="0.25">
      <c r="B16" s="30">
        <f>COUNTIF(B12:B14,B15)</f>
        <v>1</v>
      </c>
      <c r="C16" s="30">
        <f>COUNTA(C12:C15)</f>
        <v>3</v>
      </c>
      <c r="E16" s="34">
        <f>IRR(E12:E15)</f>
        <v>0.19999999999999574</v>
      </c>
      <c r="F16" s="34">
        <f>IRR(F12:F15)</f>
        <v>0.19999999999999574</v>
      </c>
      <c r="H16" s="27"/>
      <c r="J16" s="34">
        <f>XIRR(J12:J15,H12:H15)</f>
        <v>0.21154198050498965</v>
      </c>
      <c r="K16" s="34">
        <f>XIRR(K12:K15,I12:I15)</f>
        <v>0.21154198050498965</v>
      </c>
    </row>
    <row r="17" spans="2:11" s="4" customFormat="1" x14ac:dyDescent="0.25">
      <c r="B17" s="27"/>
      <c r="C17" s="27"/>
      <c r="D17" s="27"/>
      <c r="E17" s="27"/>
      <c r="F17" s="27"/>
      <c r="G17" s="27"/>
      <c r="H17" s="27"/>
      <c r="I17" s="27"/>
      <c r="J17" s="27"/>
      <c r="K17" s="27"/>
    </row>
    <row r="18" spans="2:11" s="4" customFormat="1" x14ac:dyDescent="0.25">
      <c r="B18" s="104" t="s">
        <v>181</v>
      </c>
      <c r="C18" s="104"/>
      <c r="D18" s="104"/>
      <c r="E18" s="32" t="s">
        <v>182</v>
      </c>
      <c r="F18" s="26" t="s">
        <v>183</v>
      </c>
      <c r="G18" s="32" t="s">
        <v>184</v>
      </c>
      <c r="I18" s="32" t="s">
        <v>205</v>
      </c>
      <c r="J18" s="32" t="s">
        <v>206</v>
      </c>
    </row>
    <row r="19" spans="2:11" s="4" customFormat="1" x14ac:dyDescent="0.25">
      <c r="B19" s="27">
        <v>2</v>
      </c>
      <c r="C19" s="27">
        <v>10</v>
      </c>
      <c r="D19" s="27" t="s">
        <v>0</v>
      </c>
      <c r="E19" s="27">
        <v>3</v>
      </c>
      <c r="F19" s="35">
        <v>10000</v>
      </c>
      <c r="G19" s="36">
        <v>193.32801529427914</v>
      </c>
      <c r="I19" s="36">
        <v>5</v>
      </c>
      <c r="J19" s="36">
        <v>5</v>
      </c>
    </row>
    <row r="20" spans="2:11" s="4" customFormat="1" x14ac:dyDescent="0.25">
      <c r="B20" s="27">
        <v>3</v>
      </c>
      <c r="C20" s="27">
        <v>15</v>
      </c>
      <c r="D20" s="27" t="s">
        <v>1</v>
      </c>
      <c r="E20" s="27">
        <v>5</v>
      </c>
      <c r="F20" s="37">
        <v>60</v>
      </c>
      <c r="G20" s="37">
        <v>60</v>
      </c>
      <c r="I20" s="59">
        <v>0</v>
      </c>
      <c r="J20" s="59">
        <v>0</v>
      </c>
    </row>
    <row r="21" spans="2:11" s="4" customFormat="1" x14ac:dyDescent="0.25">
      <c r="B21" s="27">
        <v>4</v>
      </c>
      <c r="C21" s="27">
        <v>20</v>
      </c>
      <c r="D21" s="27" t="s">
        <v>1</v>
      </c>
      <c r="E21" s="27">
        <v>5</v>
      </c>
      <c r="F21" s="38">
        <v>0.06</v>
      </c>
      <c r="G21" s="38">
        <v>0.06</v>
      </c>
      <c r="I21" s="38" t="e">
        <f>I19/I20</f>
        <v>#DIV/0!</v>
      </c>
      <c r="J21" s="38" t="e">
        <f>J19/J20</f>
        <v>#DIV/0!</v>
      </c>
    </row>
    <row r="22" spans="2:11" s="4" customFormat="1" x14ac:dyDescent="0.25">
      <c r="B22" s="27"/>
      <c r="C22" s="27"/>
      <c r="D22" s="27"/>
      <c r="E22" s="28" t="s">
        <v>1</v>
      </c>
      <c r="F22" s="27"/>
      <c r="G22" s="27"/>
      <c r="I22" s="27"/>
      <c r="J22" s="27"/>
    </row>
    <row r="23" spans="2:11" s="4" customFormat="1" x14ac:dyDescent="0.25">
      <c r="B23" s="27"/>
      <c r="C23" s="30">
        <f>SUMPRODUCT(B19:B21,C19:C21)</f>
        <v>145</v>
      </c>
      <c r="D23" s="27"/>
      <c r="E23" s="30">
        <f>SUMIF(D19:D21,E22,E19:E21)</f>
        <v>10</v>
      </c>
      <c r="F23" s="31">
        <f>PMT(F21/12,F20,-F19)</f>
        <v>193.32801529427914</v>
      </c>
      <c r="G23" s="39">
        <f>PV(G21/12,G20,-G19)</f>
        <v>9999.9999999997344</v>
      </c>
      <c r="I23" s="31">
        <f>IFERROR(I21,0)</f>
        <v>0</v>
      </c>
      <c r="J23" s="31" t="b">
        <f>ISERROR(J21)</f>
        <v>1</v>
      </c>
    </row>
    <row r="24" spans="2:11" x14ac:dyDescent="0.25">
      <c r="B24" s="40"/>
      <c r="C24" s="40"/>
      <c r="D24" s="40"/>
      <c r="E24" s="40"/>
      <c r="F24" s="40"/>
      <c r="G24" s="40"/>
      <c r="H24" s="40"/>
      <c r="I24" s="40"/>
      <c r="J24" s="40"/>
      <c r="K24" s="40"/>
    </row>
    <row r="25" spans="2:11" x14ac:dyDescent="0.25">
      <c r="B25" s="32" t="s">
        <v>207</v>
      </c>
      <c r="C25" s="32" t="s">
        <v>208</v>
      </c>
      <c r="E25" s="26"/>
      <c r="F25" s="102" t="s">
        <v>218</v>
      </c>
      <c r="G25" s="102"/>
      <c r="H25" s="102"/>
      <c r="I25" s="26"/>
      <c r="J25" s="26" t="s">
        <v>219</v>
      </c>
      <c r="K25" s="26"/>
    </row>
    <row r="26" spans="2:11" x14ac:dyDescent="0.25">
      <c r="B26" s="36">
        <v>12.49</v>
      </c>
      <c r="C26" s="36">
        <v>12.49</v>
      </c>
      <c r="E26" s="40"/>
      <c r="F26" s="40" t="s">
        <v>0</v>
      </c>
      <c r="G26" s="40" t="s">
        <v>1</v>
      </c>
      <c r="H26" s="40" t="s">
        <v>3</v>
      </c>
      <c r="I26" s="40"/>
      <c r="J26" s="40" t="s">
        <v>38</v>
      </c>
    </row>
    <row r="27" spans="2:11" x14ac:dyDescent="0.25">
      <c r="B27" s="37"/>
      <c r="C27" s="37"/>
      <c r="E27" s="40"/>
      <c r="F27" s="40">
        <v>7</v>
      </c>
      <c r="G27" s="40">
        <v>11</v>
      </c>
      <c r="H27" s="40">
        <v>12</v>
      </c>
      <c r="I27" s="40"/>
      <c r="J27" s="40" t="s">
        <v>39</v>
      </c>
    </row>
    <row r="28" spans="2:11" x14ac:dyDescent="0.25">
      <c r="B28" s="38"/>
      <c r="C28" s="38"/>
      <c r="E28" s="40"/>
      <c r="F28" s="40"/>
      <c r="G28" s="40"/>
      <c r="H28" s="40"/>
      <c r="I28" s="40"/>
    </row>
    <row r="29" spans="2:11" x14ac:dyDescent="0.25">
      <c r="B29" s="27"/>
      <c r="C29" s="27"/>
      <c r="E29" s="27"/>
      <c r="F29" s="30">
        <f>INDEX(F27:H27,1,MATCH(G29,F26:H26,0))</f>
        <v>7</v>
      </c>
      <c r="G29" s="41" t="s">
        <v>0</v>
      </c>
      <c r="H29" s="40"/>
      <c r="I29" s="40"/>
      <c r="J29" s="8" t="str">
        <f>J26&amp;" "&amp;J27</f>
        <v>First Name Last Name</v>
      </c>
    </row>
    <row r="30" spans="2:11" x14ac:dyDescent="0.25">
      <c r="B30" s="31">
        <f>ROUND(B26,0)</f>
        <v>12</v>
      </c>
      <c r="C30" s="31">
        <f>ROUNDUP(C26,0)</f>
        <v>13</v>
      </c>
      <c r="D30" s="40"/>
      <c r="E30" s="40"/>
      <c r="F30" s="40"/>
      <c r="G30" s="40"/>
      <c r="H30" s="40"/>
      <c r="I30" s="40"/>
      <c r="J30" s="40"/>
      <c r="K30" s="40"/>
    </row>
    <row r="31" spans="2:11" x14ac:dyDescent="0.25">
      <c r="B31" s="7" t="s">
        <v>5</v>
      </c>
      <c r="C31" s="7"/>
      <c r="D31" s="7"/>
      <c r="E31" s="7"/>
      <c r="F31" s="7"/>
      <c r="G31" s="7"/>
      <c r="H31" s="7"/>
      <c r="I31" s="7"/>
      <c r="J31" s="7"/>
      <c r="K31" s="7"/>
    </row>
    <row r="32" spans="2:11" x14ac:dyDescent="0.25">
      <c r="B32" s="8" t="s">
        <v>257</v>
      </c>
      <c r="J32" s="1" t="s">
        <v>2</v>
      </c>
    </row>
    <row r="33" spans="2:10" x14ac:dyDescent="0.25">
      <c r="B33" s="8" t="s">
        <v>258</v>
      </c>
      <c r="J33" s="6" t="s">
        <v>0</v>
      </c>
    </row>
    <row r="34" spans="2:10" x14ac:dyDescent="0.25">
      <c r="B34" s="8" t="s">
        <v>259</v>
      </c>
      <c r="J34" s="6" t="s">
        <v>1</v>
      </c>
    </row>
    <row r="35" spans="2:10" x14ac:dyDescent="0.25">
      <c r="B35" s="8" t="s">
        <v>260</v>
      </c>
      <c r="J35" s="4" t="s">
        <v>3</v>
      </c>
    </row>
    <row r="36" spans="2:10" x14ac:dyDescent="0.25">
      <c r="B36" s="8" t="s">
        <v>281</v>
      </c>
      <c r="J36" s="4"/>
    </row>
    <row r="37" spans="2:10" x14ac:dyDescent="0.25">
      <c r="B37" s="8" t="s">
        <v>288</v>
      </c>
      <c r="J37" s="4"/>
    </row>
    <row r="38" spans="2:10" x14ac:dyDescent="0.25">
      <c r="B38" s="8"/>
    </row>
    <row r="39" spans="2:10" x14ac:dyDescent="0.25">
      <c r="B39" s="8"/>
    </row>
    <row r="40" spans="2:10" hidden="1" x14ac:dyDescent="0.25">
      <c r="B40" s="8"/>
    </row>
    <row r="41" spans="2:10" hidden="1" x14ac:dyDescent="0.25">
      <c r="B41" s="8"/>
    </row>
    <row r="43" spans="2:10" x14ac:dyDescent="0.25"/>
    <row r="44" spans="2:10" x14ac:dyDescent="0.25"/>
    <row r="45" spans="2:10" x14ac:dyDescent="0.25"/>
    <row r="46" spans="2:10" x14ac:dyDescent="0.25"/>
    <row r="47" spans="2:10" x14ac:dyDescent="0.25"/>
  </sheetData>
  <sortState xmlns:xlrd2="http://schemas.microsoft.com/office/spreadsheetml/2017/richdata2" ref="B32:B37">
    <sortCondition ref="B32"/>
  </sortState>
  <mergeCells count="3">
    <mergeCell ref="F25:H25"/>
    <mergeCell ref="G3:K3"/>
    <mergeCell ref="B18:D18"/>
  </mergeCells>
  <dataValidations count="3">
    <dataValidation type="list" allowBlank="1" showInputMessage="1" showErrorMessage="1" sqref="F7" xr:uid="{80320646-99CA-487B-9C78-A20B7CBEDD74}">
      <formula1>"Apple, Orange"</formula1>
    </dataValidation>
    <dataValidation type="list" allowBlank="1" showInputMessage="1" showErrorMessage="1" sqref="H6:I7 G8 C12:C14 E22 B15:C15" xr:uid="{853B9377-9749-4892-89FE-02AC792995B7}">
      <formula1>$J$33:$J$34</formula1>
    </dataValidation>
    <dataValidation type="list" allowBlank="1" showInputMessage="1" showErrorMessage="1" sqref="G29" xr:uid="{BD7EB043-3BC9-4B04-BE1C-0DC22F1518A1}">
      <formula1>$J$33:$J$35</formula1>
    </dataValidation>
  </dataValidations>
  <pageMargins left="0.7" right="0.7" top="0.75" bottom="0.75" header="0.3" footer="0.3"/>
  <pageSetup scale="6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A9E66-C3C2-4E58-AF9E-005DB5AAFD6A}">
  <sheetPr>
    <tabColor theme="7" tint="0.59999389629810485"/>
  </sheetPr>
  <dimension ref="A1:K18"/>
  <sheetViews>
    <sheetView zoomScale="130" zoomScaleNormal="130" workbookViewId="0"/>
  </sheetViews>
  <sheetFormatPr defaultColWidth="9.140625" defaultRowHeight="15" x14ac:dyDescent="0.25"/>
  <cols>
    <col min="1" max="1" width="1.7109375" style="54" customWidth="1"/>
    <col min="2" max="5" width="9.140625" style="54" customWidth="1"/>
    <col min="6" max="6" width="11.28515625" style="54" bestFit="1" customWidth="1"/>
    <col min="7" max="12" width="9.140625" style="54" customWidth="1"/>
    <col min="13" max="16384" width="9.140625" style="54"/>
  </cols>
  <sheetData>
    <row r="1" spans="1:11" s="49" customFormat="1" ht="5.0999999999999996" customHeight="1" x14ac:dyDescent="0.25">
      <c r="A1" s="73">
        <v>1</v>
      </c>
    </row>
    <row r="2" spans="1:11" s="67" customFormat="1" ht="21" x14ac:dyDescent="0.35">
      <c r="B2" s="64" t="s">
        <v>261</v>
      </c>
      <c r="C2" s="65"/>
      <c r="D2" s="65"/>
      <c r="E2" s="65"/>
      <c r="F2" s="65"/>
      <c r="G2" s="65"/>
      <c r="H2" s="65"/>
      <c r="I2" s="65"/>
      <c r="J2" s="65"/>
      <c r="K2" s="66"/>
    </row>
    <row r="3" spans="1:11" s="67" customFormat="1" ht="15.75" x14ac:dyDescent="0.25">
      <c r="B3" s="68" t="s">
        <v>17</v>
      </c>
      <c r="C3" s="69"/>
      <c r="D3" s="69"/>
      <c r="E3" s="69"/>
      <c r="F3" s="69"/>
      <c r="G3" s="111" t="s">
        <v>27</v>
      </c>
      <c r="H3" s="111"/>
      <c r="I3" s="111"/>
      <c r="J3" s="111"/>
      <c r="K3" s="111"/>
    </row>
    <row r="4" spans="1:11" s="49" customFormat="1" x14ac:dyDescent="0.25">
      <c r="B4" s="79" t="s">
        <v>284</v>
      </c>
      <c r="C4" s="70"/>
      <c r="D4" s="70"/>
      <c r="E4" s="70"/>
      <c r="F4" s="70"/>
      <c r="G4" s="70"/>
      <c r="H4" s="70"/>
      <c r="I4" s="70"/>
      <c r="J4" s="70"/>
      <c r="K4" s="70"/>
    </row>
    <row r="5" spans="1:11" s="73" customFormat="1" x14ac:dyDescent="0.25">
      <c r="B5" s="74" t="s">
        <v>262</v>
      </c>
      <c r="C5" s="54"/>
      <c r="D5" s="54"/>
      <c r="E5" s="54"/>
      <c r="F5" s="54"/>
      <c r="G5" s="54"/>
      <c r="H5" s="54"/>
      <c r="I5" s="54"/>
      <c r="J5" s="54"/>
      <c r="K5" s="54"/>
    </row>
    <row r="7" spans="1:11" x14ac:dyDescent="0.25">
      <c r="B7" s="93" t="s">
        <v>264</v>
      </c>
    </row>
    <row r="8" spans="1:11" x14ac:dyDescent="0.25">
      <c r="B8" s="54" t="s">
        <v>263</v>
      </c>
      <c r="F8" s="92"/>
    </row>
    <row r="9" spans="1:11" x14ac:dyDescent="0.25">
      <c r="D9" s="90"/>
      <c r="E9" s="90"/>
      <c r="F9" s="90"/>
      <c r="G9" s="90"/>
      <c r="H9" s="90"/>
    </row>
    <row r="10" spans="1:11" x14ac:dyDescent="0.25">
      <c r="B10" s="93" t="s">
        <v>265</v>
      </c>
      <c r="D10" s="61"/>
      <c r="E10" s="61"/>
      <c r="F10" s="61"/>
      <c r="G10" s="61"/>
      <c r="H10" s="61"/>
    </row>
    <row r="11" spans="1:11" x14ac:dyDescent="0.25">
      <c r="B11" s="54" t="s">
        <v>266</v>
      </c>
      <c r="F11" s="94"/>
    </row>
    <row r="12" spans="1:11" x14ac:dyDescent="0.25">
      <c r="B12" s="91"/>
    </row>
    <row r="13" spans="1:11" x14ac:dyDescent="0.25">
      <c r="B13" s="93" t="s">
        <v>268</v>
      </c>
    </row>
    <row r="14" spans="1:11" x14ac:dyDescent="0.25">
      <c r="B14" s="54" t="s">
        <v>66</v>
      </c>
      <c r="F14" s="72" t="s">
        <v>269</v>
      </c>
    </row>
    <row r="15" spans="1:11" x14ac:dyDescent="0.25">
      <c r="B15" s="54" t="s">
        <v>67</v>
      </c>
      <c r="F15" s="92"/>
    </row>
    <row r="16" spans="1:11" x14ac:dyDescent="0.25">
      <c r="B16" s="54" t="s">
        <v>224</v>
      </c>
    </row>
    <row r="17" spans="2:6" x14ac:dyDescent="0.25">
      <c r="B17" s="54" t="s">
        <v>110</v>
      </c>
      <c r="F17" s="72" t="s">
        <v>270</v>
      </c>
    </row>
    <row r="18" spans="2:6" x14ac:dyDescent="0.25">
      <c r="B18" s="54" t="s">
        <v>267</v>
      </c>
      <c r="F18" s="92"/>
    </row>
  </sheetData>
  <mergeCells count="1">
    <mergeCell ref="G3:K3"/>
  </mergeCells>
  <hyperlinks>
    <hyperlink ref="G3" r:id="rId1" display="www.adventuresincre.com" xr:uid="{8500B0DA-AAA8-4CC8-8E5B-B1FB8BFA0A24}"/>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F5599-BC43-4557-A817-4B1CBFF561B3}">
  <sheetPr>
    <tabColor theme="7" tint="0.59999389629810485"/>
  </sheetPr>
  <dimension ref="A1:K19"/>
  <sheetViews>
    <sheetView zoomScale="130" zoomScaleNormal="130" workbookViewId="0"/>
  </sheetViews>
  <sheetFormatPr defaultColWidth="9.140625" defaultRowHeight="15" x14ac:dyDescent="0.25"/>
  <cols>
    <col min="1" max="1" width="1.7109375" style="54" customWidth="1"/>
    <col min="2" max="5" width="9.140625" style="54" customWidth="1"/>
    <col min="6" max="6" width="11.28515625" style="54" bestFit="1" customWidth="1"/>
    <col min="7" max="12" width="9.140625" style="54" customWidth="1"/>
    <col min="13" max="16384" width="9.140625" style="54"/>
  </cols>
  <sheetData>
    <row r="1" spans="1:11" s="49" customFormat="1" ht="5.0999999999999996" customHeight="1" x14ac:dyDescent="0.25">
      <c r="A1" s="73"/>
    </row>
    <row r="2" spans="1:11" s="67" customFormat="1" ht="21" x14ac:dyDescent="0.35">
      <c r="B2" s="64" t="s">
        <v>271</v>
      </c>
      <c r="C2" s="65"/>
      <c r="D2" s="65"/>
      <c r="E2" s="65"/>
      <c r="F2" s="65"/>
      <c r="G2" s="65"/>
      <c r="H2" s="65"/>
      <c r="I2" s="65"/>
      <c r="J2" s="65"/>
      <c r="K2" s="66"/>
    </row>
    <row r="3" spans="1:11" s="67" customFormat="1" ht="15.75" x14ac:dyDescent="0.25">
      <c r="B3" s="68" t="s">
        <v>17</v>
      </c>
      <c r="C3" s="69"/>
      <c r="D3" s="69"/>
      <c r="E3" s="69"/>
      <c r="F3" s="69"/>
      <c r="G3" s="111" t="s">
        <v>27</v>
      </c>
      <c r="H3" s="111"/>
      <c r="I3" s="111"/>
      <c r="J3" s="111"/>
      <c r="K3" s="111"/>
    </row>
    <row r="4" spans="1:11" s="49" customFormat="1" x14ac:dyDescent="0.25">
      <c r="B4" s="79" t="s">
        <v>283</v>
      </c>
      <c r="C4" s="70"/>
      <c r="D4" s="70"/>
      <c r="E4" s="70"/>
      <c r="F4" s="70"/>
      <c r="G4" s="70"/>
      <c r="H4" s="70"/>
      <c r="I4" s="70"/>
      <c r="J4" s="70"/>
      <c r="K4" s="70"/>
    </row>
    <row r="5" spans="1:11" s="73" customFormat="1" x14ac:dyDescent="0.25">
      <c r="B5" s="74" t="s">
        <v>298</v>
      </c>
      <c r="C5" s="54"/>
      <c r="D5" s="54"/>
      <c r="E5" s="54"/>
      <c r="F5" s="54"/>
      <c r="G5" s="54"/>
      <c r="H5" s="54"/>
      <c r="I5" s="54"/>
      <c r="J5" s="54"/>
      <c r="K5" s="54"/>
    </row>
    <row r="7" spans="1:11" x14ac:dyDescent="0.25">
      <c r="B7" s="63"/>
      <c r="C7" s="63"/>
      <c r="D7" s="63"/>
      <c r="E7" s="63"/>
      <c r="F7" s="63"/>
      <c r="G7" s="63"/>
      <c r="H7" s="63"/>
      <c r="I7" s="63"/>
      <c r="J7" s="63"/>
      <c r="K7" s="63"/>
    </row>
    <row r="8" spans="1:11" x14ac:dyDescent="0.25">
      <c r="B8" s="63"/>
      <c r="C8" s="63"/>
      <c r="D8" s="63"/>
      <c r="E8" s="63"/>
      <c r="F8" s="63"/>
      <c r="G8" s="63"/>
      <c r="H8" s="63"/>
      <c r="I8" s="63"/>
      <c r="J8" s="63"/>
      <c r="K8" s="63"/>
    </row>
    <row r="9" spans="1:11" x14ac:dyDescent="0.25">
      <c r="F9" s="48"/>
    </row>
    <row r="10" spans="1:11" x14ac:dyDescent="0.25">
      <c r="D10" s="90"/>
      <c r="E10" s="90"/>
      <c r="F10" s="90"/>
      <c r="G10" s="90"/>
      <c r="H10" s="90"/>
    </row>
    <row r="11" spans="1:11" x14ac:dyDescent="0.25">
      <c r="B11" s="93"/>
      <c r="D11" s="61"/>
      <c r="E11" s="61"/>
      <c r="F11" s="61"/>
      <c r="G11" s="61"/>
      <c r="H11" s="61"/>
    </row>
    <row r="12" spans="1:11" x14ac:dyDescent="0.25">
      <c r="F12" s="87"/>
    </row>
    <row r="13" spans="1:11" x14ac:dyDescent="0.25">
      <c r="B13" s="91"/>
    </row>
    <row r="14" spans="1:11" x14ac:dyDescent="0.25">
      <c r="B14" s="93"/>
    </row>
    <row r="15" spans="1:11" x14ac:dyDescent="0.25">
      <c r="F15" s="72"/>
    </row>
    <row r="16" spans="1:11" x14ac:dyDescent="0.25">
      <c r="F16" s="48"/>
    </row>
    <row r="18" spans="6:6" x14ac:dyDescent="0.25">
      <c r="F18" s="72"/>
    </row>
    <row r="19" spans="6:6" x14ac:dyDescent="0.25">
      <c r="F19" s="48"/>
    </row>
  </sheetData>
  <mergeCells count="1">
    <mergeCell ref="G3:K3"/>
  </mergeCells>
  <dataValidations disablePrompts="1" count="4">
    <dataValidation type="list" allowBlank="1" showInputMessage="1" showErrorMessage="1" sqref="F16" xr:uid="{EC6D6784-BD0D-4CF4-B867-3E7A24ED2AA9}">
      <formula1>"Retail, Office, Industrial, Multifamily, Hotel"</formula1>
    </dataValidation>
    <dataValidation type="list" allowBlank="1" showInputMessage="1" showErrorMessage="1" sqref="F19" xr:uid="{B0BCE8D9-11AD-45DC-99B0-046612065DC2}">
      <formula1>$B$15:$B$19</formula1>
    </dataValidation>
    <dataValidation type="date" operator="greaterThan" allowBlank="1" showInputMessage="1" showErrorMessage="1" errorTitle="Invalid Entry" error="Enter an start date no earlier than today." sqref="F12" xr:uid="{0D8204F2-CB45-4BC4-B9FB-ADFC585703DB}">
      <formula1>TODAY()</formula1>
    </dataValidation>
    <dataValidation type="whole" allowBlank="1" showInputMessage="1" showErrorMessage="1" errorTitle="Invalid Entry" error="Enter an analysis period between 12 and 120 months." sqref="F9" xr:uid="{F1EEAFB7-119A-43B5-ACF6-10528AA9AB61}">
      <formula1>12</formula1>
      <formula2>120</formula2>
    </dataValidation>
  </dataValidations>
  <hyperlinks>
    <hyperlink ref="G3" r:id="rId1" display="www.adventuresincre.com" xr:uid="{7A7048FC-F792-4D4C-B7CD-F0DF70D0AF34}"/>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DD4CB-C0B1-4FD1-A03A-5BDD67E3C1AA}">
  <sheetPr>
    <tabColor theme="7" tint="0.59999389629810485"/>
  </sheetPr>
  <dimension ref="A1:L20"/>
  <sheetViews>
    <sheetView zoomScale="130" zoomScaleNormal="130" workbookViewId="0"/>
  </sheetViews>
  <sheetFormatPr defaultColWidth="9.140625" defaultRowHeight="15" x14ac:dyDescent="0.25"/>
  <cols>
    <col min="1" max="1" width="1.7109375" style="54" customWidth="1"/>
    <col min="2" max="5" width="9.140625" style="54" customWidth="1"/>
    <col min="6" max="6" width="11.28515625" style="54" bestFit="1" customWidth="1"/>
    <col min="7" max="12" width="9.140625" style="54" customWidth="1"/>
    <col min="13" max="16384" width="9.140625" style="54"/>
  </cols>
  <sheetData>
    <row r="1" spans="1:12" s="49" customFormat="1" ht="5.0999999999999996" customHeight="1" x14ac:dyDescent="0.25">
      <c r="A1" s="73"/>
    </row>
    <row r="2" spans="1:12" s="67" customFormat="1" ht="21" x14ac:dyDescent="0.35">
      <c r="B2" s="64" t="s">
        <v>272</v>
      </c>
      <c r="C2" s="65"/>
      <c r="D2" s="65"/>
      <c r="E2" s="65"/>
      <c r="F2" s="65"/>
      <c r="G2" s="65"/>
      <c r="H2" s="65"/>
      <c r="I2" s="65"/>
      <c r="J2" s="65"/>
      <c r="K2" s="66"/>
    </row>
    <row r="3" spans="1:12" s="67" customFormat="1" ht="15.75" x14ac:dyDescent="0.25">
      <c r="B3" s="68" t="s">
        <v>17</v>
      </c>
      <c r="C3" s="69"/>
      <c r="D3" s="69"/>
      <c r="E3" s="69"/>
      <c r="F3" s="69"/>
      <c r="G3" s="111" t="s">
        <v>27</v>
      </c>
      <c r="H3" s="111"/>
      <c r="I3" s="111"/>
      <c r="J3" s="111"/>
      <c r="K3" s="111"/>
    </row>
    <row r="4" spans="1:12" s="49" customFormat="1" x14ac:dyDescent="0.25">
      <c r="B4" s="79" t="s">
        <v>282</v>
      </c>
      <c r="C4" s="70"/>
      <c r="D4" s="70"/>
      <c r="E4" s="70"/>
      <c r="F4" s="70"/>
      <c r="G4" s="70"/>
      <c r="H4" s="70"/>
      <c r="I4" s="70"/>
      <c r="J4" s="70"/>
      <c r="K4" s="70"/>
    </row>
    <row r="5" spans="1:12" s="73" customFormat="1" x14ac:dyDescent="0.25">
      <c r="B5" s="74" t="s">
        <v>273</v>
      </c>
      <c r="C5" s="54"/>
      <c r="D5" s="54"/>
      <c r="E5" s="54"/>
      <c r="F5" s="54"/>
      <c r="G5" s="54"/>
      <c r="H5" s="54"/>
      <c r="I5" s="54"/>
      <c r="J5" s="54"/>
      <c r="K5" s="54"/>
    </row>
    <row r="7" spans="1:12" x14ac:dyDescent="0.25">
      <c r="B7" s="54" t="s">
        <v>274</v>
      </c>
      <c r="E7" s="99" t="s">
        <v>275</v>
      </c>
    </row>
    <row r="8" spans="1:12" x14ac:dyDescent="0.25">
      <c r="B8" s="54" t="s">
        <v>277</v>
      </c>
      <c r="E8" s="98">
        <v>0.03</v>
      </c>
    </row>
    <row r="10" spans="1:12" x14ac:dyDescent="0.25">
      <c r="B10" s="95"/>
      <c r="C10" s="96">
        <f>+B10+1</f>
        <v>1</v>
      </c>
      <c r="D10" s="96">
        <f t="shared" ref="D10:L10" si="0">+C10+1</f>
        <v>2</v>
      </c>
      <c r="E10" s="96">
        <f t="shared" si="0"/>
        <v>3</v>
      </c>
      <c r="F10" s="96">
        <f t="shared" si="0"/>
        <v>4</v>
      </c>
      <c r="G10" s="96">
        <f t="shared" si="0"/>
        <v>5</v>
      </c>
      <c r="H10" s="96">
        <f t="shared" si="0"/>
        <v>6</v>
      </c>
      <c r="I10" s="96">
        <f t="shared" si="0"/>
        <v>7</v>
      </c>
      <c r="J10" s="96">
        <f t="shared" si="0"/>
        <v>8</v>
      </c>
      <c r="K10" s="96">
        <f t="shared" si="0"/>
        <v>9</v>
      </c>
      <c r="L10" s="96">
        <f t="shared" si="0"/>
        <v>10</v>
      </c>
    </row>
    <row r="11" spans="1:12" x14ac:dyDescent="0.25">
      <c r="B11" s="54" t="s">
        <v>276</v>
      </c>
      <c r="C11" s="82">
        <f>$E$8</f>
        <v>0.03</v>
      </c>
      <c r="D11" s="82">
        <f t="shared" ref="D11:L11" si="1">$E$8</f>
        <v>0.03</v>
      </c>
      <c r="E11" s="82">
        <f t="shared" si="1"/>
        <v>0.03</v>
      </c>
      <c r="F11" s="82">
        <f t="shared" si="1"/>
        <v>0.03</v>
      </c>
      <c r="G11" s="82">
        <f t="shared" si="1"/>
        <v>0.03</v>
      </c>
      <c r="H11" s="82">
        <f t="shared" si="1"/>
        <v>0.03</v>
      </c>
      <c r="I11" s="82">
        <f t="shared" si="1"/>
        <v>0.03</v>
      </c>
      <c r="J11" s="82">
        <f t="shared" si="1"/>
        <v>0.03</v>
      </c>
      <c r="K11" s="82">
        <f t="shared" si="1"/>
        <v>0.03</v>
      </c>
      <c r="L11" s="82">
        <f t="shared" si="1"/>
        <v>0.03</v>
      </c>
    </row>
    <row r="15" spans="1:12" x14ac:dyDescent="0.25">
      <c r="B15" s="93"/>
    </row>
    <row r="16" spans="1:12" x14ac:dyDescent="0.25">
      <c r="F16" s="72"/>
    </row>
    <row r="17" spans="6:6" x14ac:dyDescent="0.25">
      <c r="F17" s="48"/>
    </row>
    <row r="19" spans="6:6" x14ac:dyDescent="0.25">
      <c r="F19" s="72"/>
    </row>
    <row r="20" spans="6:6" x14ac:dyDescent="0.25">
      <c r="F20" s="48"/>
    </row>
  </sheetData>
  <mergeCells count="1">
    <mergeCell ref="G3:K3"/>
  </mergeCells>
  <dataValidations count="3">
    <dataValidation type="list" allowBlank="1" showInputMessage="1" showErrorMessage="1" sqref="F20" xr:uid="{8BE00969-B439-43AA-8EBC-10933054FDA7}">
      <formula1>$B$16:$B$20</formula1>
    </dataValidation>
    <dataValidation type="list" allowBlank="1" showInputMessage="1" showErrorMessage="1" sqref="F17" xr:uid="{E4260F35-4C1A-4539-BCB0-EFC12E898DCE}">
      <formula1>"Retail, Office, Industrial, Multifamily, Hotel"</formula1>
    </dataValidation>
    <dataValidation type="list" allowBlank="1" showInputMessage="1" showErrorMessage="1" sqref="E7" xr:uid="{69F5D650-56AD-4895-98E0-1D2333FF90FC}">
      <formula1>"Fixed, Floating"</formula1>
    </dataValidation>
  </dataValidations>
  <hyperlinks>
    <hyperlink ref="G3" r:id="rId1" display="www.adventuresincre.com" xr:uid="{3F9B432A-C559-4F2D-B243-50AB2BE6160F}"/>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4A156-8327-4634-9128-30E043789E65}">
  <sheetPr>
    <tabColor theme="7" tint="0.59999389629810485"/>
  </sheetPr>
  <dimension ref="A1:K18"/>
  <sheetViews>
    <sheetView zoomScale="130" zoomScaleNormal="130" workbookViewId="0"/>
  </sheetViews>
  <sheetFormatPr defaultColWidth="9.140625" defaultRowHeight="15" x14ac:dyDescent="0.25"/>
  <cols>
    <col min="1" max="1" width="1.7109375" style="49" customWidth="1"/>
    <col min="2" max="2" width="3.7109375" style="49" bestFit="1" customWidth="1"/>
    <col min="3" max="3" width="8.140625" style="49" bestFit="1" customWidth="1"/>
    <col min="4" max="12" width="9.140625" style="49" customWidth="1"/>
    <col min="13" max="16384" width="9.140625" style="49"/>
  </cols>
  <sheetData>
    <row r="1" spans="1:11" ht="5.0999999999999996" customHeight="1" x14ac:dyDescent="0.25">
      <c r="A1" s="73"/>
    </row>
    <row r="2" spans="1:11" s="67" customFormat="1" ht="21" x14ac:dyDescent="0.35">
      <c r="B2" s="64" t="s">
        <v>289</v>
      </c>
      <c r="C2" s="65"/>
      <c r="D2" s="65"/>
      <c r="E2" s="65"/>
      <c r="F2" s="65"/>
      <c r="G2" s="65"/>
      <c r="H2" s="65"/>
      <c r="I2" s="65"/>
      <c r="J2" s="65"/>
      <c r="K2" s="66"/>
    </row>
    <row r="3" spans="1:11" s="67" customFormat="1" ht="15.75" x14ac:dyDescent="0.25">
      <c r="B3" s="68" t="s">
        <v>17</v>
      </c>
      <c r="C3" s="69"/>
      <c r="D3" s="69"/>
      <c r="E3" s="69"/>
      <c r="F3" s="69"/>
      <c r="G3" s="111" t="s">
        <v>27</v>
      </c>
      <c r="H3" s="111"/>
      <c r="I3" s="111"/>
      <c r="J3" s="111"/>
      <c r="K3" s="111"/>
    </row>
    <row r="4" spans="1:11" x14ac:dyDescent="0.25">
      <c r="B4" s="79" t="s">
        <v>290</v>
      </c>
      <c r="C4" s="70"/>
      <c r="D4" s="70"/>
      <c r="E4" s="70"/>
      <c r="F4" s="70"/>
      <c r="G4" s="70"/>
      <c r="H4" s="70"/>
      <c r="I4" s="70"/>
      <c r="J4" s="70"/>
      <c r="K4" s="70"/>
    </row>
    <row r="5" spans="1:11" s="73" customFormat="1" x14ac:dyDescent="0.25">
      <c r="B5" s="74" t="s">
        <v>256</v>
      </c>
      <c r="C5" s="54"/>
      <c r="D5" s="54"/>
      <c r="E5" s="54"/>
      <c r="F5" s="54"/>
      <c r="G5" s="54"/>
      <c r="H5" s="54"/>
      <c r="I5" s="54"/>
      <c r="J5" s="54"/>
      <c r="K5" s="54"/>
    </row>
    <row r="6" spans="1:11" x14ac:dyDescent="0.25">
      <c r="B6" s="54"/>
      <c r="C6" s="54"/>
      <c r="D6" s="54"/>
      <c r="E6" s="54"/>
      <c r="F6" s="54"/>
      <c r="G6" s="74"/>
      <c r="H6" s="54"/>
      <c r="I6" s="54"/>
      <c r="J6" s="54"/>
      <c r="K6" s="54"/>
    </row>
    <row r="7" spans="1:11" x14ac:dyDescent="0.25">
      <c r="C7" s="72" t="s">
        <v>174</v>
      </c>
      <c r="E7" s="72" t="s">
        <v>47</v>
      </c>
      <c r="F7" s="54"/>
      <c r="G7" s="72" t="s">
        <v>42</v>
      </c>
      <c r="H7" s="54"/>
      <c r="J7" s="54"/>
      <c r="K7" s="54"/>
    </row>
    <row r="8" spans="1:11" x14ac:dyDescent="0.25">
      <c r="C8" s="48">
        <v>10000</v>
      </c>
      <c r="E8" s="60">
        <v>10</v>
      </c>
      <c r="F8" s="54"/>
      <c r="G8" s="54">
        <f>E8*C8</f>
        <v>100000</v>
      </c>
      <c r="H8" s="54"/>
      <c r="J8" s="54"/>
      <c r="K8" s="54"/>
    </row>
    <row r="9" spans="1:11" s="73" customFormat="1" x14ac:dyDescent="0.25">
      <c r="B9" s="54"/>
      <c r="C9" s="54"/>
      <c r="D9" s="54"/>
      <c r="E9" s="54"/>
      <c r="F9" s="54"/>
      <c r="G9" s="54"/>
      <c r="H9" s="54"/>
      <c r="J9" s="54"/>
      <c r="K9" s="54"/>
    </row>
    <row r="10" spans="1:11" x14ac:dyDescent="0.25">
      <c r="C10" s="54"/>
      <c r="D10" s="113" t="s">
        <v>47</v>
      </c>
      <c r="E10" s="113"/>
      <c r="F10" s="113"/>
      <c r="G10" s="113"/>
      <c r="H10" s="113"/>
      <c r="J10" s="54"/>
      <c r="K10" s="54"/>
    </row>
    <row r="11" spans="1:11" x14ac:dyDescent="0.25">
      <c r="C11" s="63"/>
      <c r="D11" s="60">
        <v>5</v>
      </c>
      <c r="E11" s="60">
        <v>7.5</v>
      </c>
      <c r="F11" s="60">
        <v>10</v>
      </c>
      <c r="G11" s="60">
        <v>12.5</v>
      </c>
      <c r="H11" s="60">
        <v>15</v>
      </c>
      <c r="J11" s="54"/>
      <c r="K11" s="54"/>
    </row>
    <row r="12" spans="1:11" x14ac:dyDescent="0.25">
      <c r="B12" s="112" t="s">
        <v>174</v>
      </c>
      <c r="C12" s="48">
        <v>5000</v>
      </c>
      <c r="D12" s="63"/>
      <c r="E12" s="63"/>
      <c r="F12" s="63"/>
      <c r="G12" s="63"/>
      <c r="H12" s="63"/>
      <c r="J12" s="54"/>
      <c r="K12" s="54"/>
    </row>
    <row r="13" spans="1:11" s="73" customFormat="1" x14ac:dyDescent="0.25">
      <c r="B13" s="112"/>
      <c r="C13" s="48">
        <v>7500</v>
      </c>
      <c r="D13" s="63"/>
      <c r="E13" s="63"/>
      <c r="F13" s="63"/>
      <c r="G13" s="63"/>
      <c r="H13" s="63"/>
      <c r="J13" s="54"/>
      <c r="K13" s="54"/>
    </row>
    <row r="14" spans="1:11" x14ac:dyDescent="0.25">
      <c r="B14" s="112"/>
      <c r="C14" s="48">
        <v>10000</v>
      </c>
      <c r="D14" s="63"/>
      <c r="E14" s="63"/>
      <c r="F14" s="63"/>
      <c r="G14" s="63"/>
      <c r="H14" s="63"/>
      <c r="J14" s="54"/>
      <c r="K14" s="54"/>
    </row>
    <row r="15" spans="1:11" x14ac:dyDescent="0.25">
      <c r="B15" s="112"/>
      <c r="C15" s="48">
        <v>12500</v>
      </c>
      <c r="D15" s="63"/>
      <c r="E15" s="63"/>
      <c r="F15" s="63"/>
      <c r="G15" s="63"/>
      <c r="H15" s="63"/>
      <c r="J15" s="54"/>
      <c r="K15" s="54"/>
    </row>
    <row r="16" spans="1:11" x14ac:dyDescent="0.25">
      <c r="B16" s="112"/>
      <c r="C16" s="48">
        <v>15000</v>
      </c>
      <c r="D16" s="63"/>
      <c r="E16" s="63"/>
      <c r="F16" s="63"/>
      <c r="G16" s="63"/>
      <c r="H16" s="63"/>
      <c r="J16" s="54"/>
      <c r="K16" s="54"/>
    </row>
    <row r="17" spans="2:11" s="73" customFormat="1" x14ac:dyDescent="0.25">
      <c r="B17" s="54"/>
      <c r="C17" s="54"/>
      <c r="D17" s="54"/>
      <c r="E17" s="54"/>
      <c r="F17" s="54"/>
      <c r="G17" s="54"/>
      <c r="H17" s="54"/>
      <c r="I17" s="54"/>
      <c r="J17" s="54"/>
      <c r="K17" s="54"/>
    </row>
    <row r="18" spans="2:11" x14ac:dyDescent="0.25">
      <c r="B18" s="54"/>
      <c r="C18" s="54"/>
      <c r="D18" s="54"/>
      <c r="E18" s="54"/>
      <c r="F18" s="54"/>
      <c r="G18" s="54"/>
      <c r="H18" s="54"/>
      <c r="I18" s="54"/>
      <c r="J18" s="54"/>
      <c r="K18" s="54"/>
    </row>
  </sheetData>
  <mergeCells count="3">
    <mergeCell ref="G3:K3"/>
    <mergeCell ref="B12:B16"/>
    <mergeCell ref="D10:H10"/>
  </mergeCells>
  <hyperlinks>
    <hyperlink ref="G3" r:id="rId1" display="www.adventuresincre.com" xr:uid="{7B2E3667-9767-49E0-9549-9F19CA50D98A}"/>
  </hyperlinks>
  <pageMargins left="0.7" right="0.7" top="0.75" bottom="0.75" header="0.3" footer="0.3"/>
  <pageSetup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6B2D5-550F-49C3-9736-04E6C5DD8A2F}">
  <sheetPr>
    <tabColor theme="7" tint="0.59999389629810485"/>
  </sheetPr>
  <dimension ref="A1:K21"/>
  <sheetViews>
    <sheetView zoomScale="130" zoomScaleNormal="130" workbookViewId="0"/>
  </sheetViews>
  <sheetFormatPr defaultColWidth="9.140625" defaultRowHeight="15" x14ac:dyDescent="0.25"/>
  <cols>
    <col min="1" max="1" width="1.7109375" style="54" customWidth="1"/>
    <col min="2" max="5" width="9.140625" style="54" customWidth="1"/>
    <col min="6" max="6" width="11.28515625" style="54" bestFit="1" customWidth="1"/>
    <col min="7" max="12" width="9.140625" style="54" customWidth="1"/>
    <col min="13" max="16384" width="9.140625" style="54"/>
  </cols>
  <sheetData>
    <row r="1" spans="1:11" s="49" customFormat="1" ht="5.0999999999999996" customHeight="1" x14ac:dyDescent="0.25">
      <c r="A1" s="73"/>
    </row>
    <row r="2" spans="1:11" s="67" customFormat="1" ht="21" x14ac:dyDescent="0.35">
      <c r="B2" s="64" t="s">
        <v>278</v>
      </c>
      <c r="C2" s="65"/>
      <c r="D2" s="65"/>
      <c r="E2" s="65"/>
      <c r="F2" s="65"/>
      <c r="G2" s="65"/>
      <c r="H2" s="65"/>
      <c r="I2" s="65"/>
      <c r="J2" s="65"/>
      <c r="K2" s="66"/>
    </row>
    <row r="3" spans="1:11" s="67" customFormat="1" ht="15.75" x14ac:dyDescent="0.25">
      <c r="B3" s="68" t="s">
        <v>17</v>
      </c>
      <c r="C3" s="69"/>
      <c r="D3" s="69"/>
      <c r="E3" s="69"/>
      <c r="F3" s="69"/>
      <c r="G3" s="111" t="s">
        <v>27</v>
      </c>
      <c r="H3" s="111"/>
      <c r="I3" s="111"/>
      <c r="J3" s="111"/>
      <c r="K3" s="111"/>
    </row>
    <row r="4" spans="1:11" s="49" customFormat="1" x14ac:dyDescent="0.25">
      <c r="B4" s="79" t="s">
        <v>279</v>
      </c>
      <c r="C4" s="70"/>
      <c r="D4" s="70"/>
      <c r="E4" s="70"/>
      <c r="F4" s="70"/>
      <c r="G4" s="70"/>
      <c r="H4" s="70"/>
      <c r="I4" s="70"/>
      <c r="J4" s="70"/>
      <c r="K4" s="70"/>
    </row>
    <row r="5" spans="1:11" s="73" customFormat="1" x14ac:dyDescent="0.25">
      <c r="B5" s="74" t="s">
        <v>280</v>
      </c>
      <c r="C5" s="54"/>
      <c r="D5" s="54"/>
      <c r="E5" s="54"/>
      <c r="F5" s="54"/>
      <c r="G5" s="54"/>
      <c r="H5" s="54"/>
      <c r="I5" s="54"/>
      <c r="J5" s="54"/>
      <c r="K5" s="54"/>
    </row>
    <row r="7" spans="1:11" x14ac:dyDescent="0.25">
      <c r="E7" s="96">
        <v>0</v>
      </c>
      <c r="F7" s="96">
        <f>+E7+1</f>
        <v>1</v>
      </c>
      <c r="G7" s="96">
        <f t="shared" ref="G7:J7" si="0">+F7+1</f>
        <v>2</v>
      </c>
      <c r="H7" s="96">
        <f t="shared" si="0"/>
        <v>3</v>
      </c>
      <c r="I7" s="96">
        <f t="shared" si="0"/>
        <v>4</v>
      </c>
      <c r="J7" s="96">
        <f t="shared" si="0"/>
        <v>5</v>
      </c>
    </row>
    <row r="8" spans="1:11" x14ac:dyDescent="0.25">
      <c r="B8" s="54" t="s">
        <v>142</v>
      </c>
      <c r="E8" s="54">
        <v>-10000</v>
      </c>
      <c r="F8" s="54">
        <v>0</v>
      </c>
      <c r="G8" s="54">
        <v>0</v>
      </c>
      <c r="H8" s="54">
        <v>0</v>
      </c>
      <c r="I8" s="54">
        <v>0</v>
      </c>
      <c r="J8" s="54">
        <v>0</v>
      </c>
    </row>
    <row r="9" spans="1:11" x14ac:dyDescent="0.25">
      <c r="B9" s="54" t="s">
        <v>143</v>
      </c>
      <c r="E9" s="54">
        <v>0</v>
      </c>
      <c r="F9" s="54">
        <v>900</v>
      </c>
      <c r="G9" s="54">
        <v>1000</v>
      </c>
      <c r="H9" s="54">
        <v>950</v>
      </c>
      <c r="I9" s="54">
        <v>1050</v>
      </c>
      <c r="J9" s="54">
        <v>1200</v>
      </c>
    </row>
    <row r="10" spans="1:11" x14ac:dyDescent="0.25">
      <c r="B10" s="54" t="s">
        <v>144</v>
      </c>
      <c r="E10" s="72">
        <v>0</v>
      </c>
      <c r="F10" s="72">
        <v>0</v>
      </c>
      <c r="G10" s="72">
        <v>0</v>
      </c>
      <c r="H10" s="72">
        <v>0</v>
      </c>
      <c r="I10" s="72">
        <v>0</v>
      </c>
      <c r="J10" s="100"/>
    </row>
    <row r="11" spans="1:11" x14ac:dyDescent="0.25">
      <c r="B11" s="54" t="s">
        <v>138</v>
      </c>
      <c r="E11" s="54">
        <f>SUM(E8:E10)</f>
        <v>-10000</v>
      </c>
      <c r="F11" s="54">
        <f t="shared" ref="F11:J11" si="1">SUM(F8:F10)</f>
        <v>900</v>
      </c>
      <c r="G11" s="54">
        <f t="shared" si="1"/>
        <v>1000</v>
      </c>
      <c r="H11" s="54">
        <f t="shared" si="1"/>
        <v>950</v>
      </c>
      <c r="I11" s="54">
        <f t="shared" si="1"/>
        <v>1050</v>
      </c>
      <c r="J11" s="54">
        <f t="shared" si="1"/>
        <v>1200</v>
      </c>
    </row>
    <row r="13" spans="1:11" x14ac:dyDescent="0.25">
      <c r="B13" s="54" t="s">
        <v>140</v>
      </c>
      <c r="E13" s="101"/>
    </row>
    <row r="15" spans="1:11" x14ac:dyDescent="0.25">
      <c r="B15" s="74" t="s">
        <v>285</v>
      </c>
      <c r="C15" s="74"/>
      <c r="D15" s="74"/>
      <c r="E15" s="74"/>
    </row>
    <row r="16" spans="1:11" x14ac:dyDescent="0.25">
      <c r="B16" s="93"/>
    </row>
    <row r="17" spans="6:6" x14ac:dyDescent="0.25">
      <c r="F17" s="72"/>
    </row>
    <row r="18" spans="6:6" x14ac:dyDescent="0.25">
      <c r="F18" s="48"/>
    </row>
    <row r="20" spans="6:6" x14ac:dyDescent="0.25">
      <c r="F20" s="72"/>
    </row>
    <row r="21" spans="6:6" x14ac:dyDescent="0.25">
      <c r="F21" s="48"/>
    </row>
  </sheetData>
  <mergeCells count="1">
    <mergeCell ref="G3:K3"/>
  </mergeCells>
  <dataValidations disablePrompts="1" count="2">
    <dataValidation type="list" allowBlank="1" showInputMessage="1" showErrorMessage="1" sqref="F18" xr:uid="{99C17044-3FF2-4A52-905D-72B38CBDBFA2}">
      <formula1>"Retail, Office, Industrial, Multifamily, Hotel"</formula1>
    </dataValidation>
    <dataValidation type="list" allowBlank="1" showInputMessage="1" showErrorMessage="1" sqref="F21" xr:uid="{2764EA81-5FF2-4120-B40E-C2CE78F1C18C}">
      <formula1>$B$17:$B$21</formula1>
    </dataValidation>
  </dataValidations>
  <hyperlinks>
    <hyperlink ref="G3" r:id="rId1" display="www.adventuresincre.com" xr:uid="{F37EF037-F7A7-4288-B0D5-B3932499CFBA}"/>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64F30-6AB8-483A-815E-B051B6C9B8E3}">
  <sheetPr>
    <tabColor theme="7" tint="0.59999389629810485"/>
  </sheetPr>
  <dimension ref="A1:K21"/>
  <sheetViews>
    <sheetView zoomScale="130" zoomScaleNormal="130" workbookViewId="0"/>
  </sheetViews>
  <sheetFormatPr defaultColWidth="9.140625" defaultRowHeight="15" x14ac:dyDescent="0.25"/>
  <cols>
    <col min="1" max="1" width="1.7109375" style="54" customWidth="1"/>
    <col min="2" max="5" width="9.140625" style="54" customWidth="1"/>
    <col min="6" max="6" width="11.28515625" style="54" bestFit="1" customWidth="1"/>
    <col min="7" max="12" width="9.140625" style="54" customWidth="1"/>
    <col min="13" max="16384" width="9.140625" style="54"/>
  </cols>
  <sheetData>
    <row r="1" spans="1:11" s="49" customFormat="1" ht="5.0999999999999996" customHeight="1" x14ac:dyDescent="0.25">
      <c r="A1" s="73"/>
    </row>
    <row r="2" spans="1:11" s="67" customFormat="1" ht="21" x14ac:dyDescent="0.35">
      <c r="B2" s="64" t="s">
        <v>287</v>
      </c>
      <c r="C2" s="65"/>
      <c r="D2" s="65"/>
      <c r="E2" s="65"/>
      <c r="F2" s="65"/>
      <c r="G2" s="65"/>
      <c r="H2" s="65"/>
      <c r="I2" s="65"/>
      <c r="J2" s="65"/>
      <c r="K2" s="66"/>
    </row>
    <row r="3" spans="1:11" s="67" customFormat="1" ht="15.75" x14ac:dyDescent="0.25">
      <c r="B3" s="68" t="s">
        <v>17</v>
      </c>
      <c r="C3" s="69"/>
      <c r="D3" s="69"/>
      <c r="E3" s="69"/>
      <c r="F3" s="69"/>
      <c r="G3" s="111" t="s">
        <v>27</v>
      </c>
      <c r="H3" s="111"/>
      <c r="I3" s="111"/>
      <c r="J3" s="111"/>
      <c r="K3" s="111"/>
    </row>
    <row r="4" spans="1:11" s="49" customFormat="1" x14ac:dyDescent="0.25">
      <c r="B4" s="79" t="s">
        <v>286</v>
      </c>
      <c r="C4" s="70"/>
      <c r="D4" s="70"/>
      <c r="E4" s="70"/>
      <c r="F4" s="70"/>
      <c r="G4" s="70"/>
      <c r="H4" s="70"/>
      <c r="I4" s="70"/>
      <c r="J4" s="70"/>
      <c r="K4" s="70"/>
    </row>
    <row r="5" spans="1:11" s="73" customFormat="1" x14ac:dyDescent="0.25">
      <c r="B5" s="74" t="s">
        <v>280</v>
      </c>
      <c r="C5" s="54"/>
      <c r="D5" s="54"/>
      <c r="E5" s="54"/>
      <c r="F5" s="54"/>
      <c r="G5" s="54"/>
      <c r="H5" s="54"/>
      <c r="I5" s="54"/>
      <c r="J5" s="54"/>
      <c r="K5" s="54"/>
    </row>
    <row r="7" spans="1:11" x14ac:dyDescent="0.25">
      <c r="E7" s="96">
        <v>0</v>
      </c>
      <c r="F7" s="96">
        <f>+E7+1</f>
        <v>1</v>
      </c>
      <c r="G7" s="96">
        <f t="shared" ref="G7:J7" si="0">+F7+1</f>
        <v>2</v>
      </c>
      <c r="H7" s="96">
        <f t="shared" si="0"/>
        <v>3</v>
      </c>
      <c r="I7" s="96">
        <f t="shared" si="0"/>
        <v>4</v>
      </c>
      <c r="J7" s="96">
        <f t="shared" si="0"/>
        <v>5</v>
      </c>
    </row>
    <row r="8" spans="1:11" x14ac:dyDescent="0.25">
      <c r="B8" s="54" t="s">
        <v>142</v>
      </c>
      <c r="E8" s="54">
        <f>'5.'!E8</f>
        <v>-10000</v>
      </c>
      <c r="F8" s="54">
        <f>'5.'!F8</f>
        <v>0</v>
      </c>
      <c r="G8" s="54">
        <f>'5.'!G8</f>
        <v>0</v>
      </c>
      <c r="H8" s="54">
        <f>'5.'!H8</f>
        <v>0</v>
      </c>
      <c r="I8" s="54">
        <f>'5.'!I8</f>
        <v>0</v>
      </c>
      <c r="J8" s="54">
        <f>'5.'!J8</f>
        <v>0</v>
      </c>
    </row>
    <row r="9" spans="1:11" x14ac:dyDescent="0.25">
      <c r="B9" s="54" t="s">
        <v>143</v>
      </c>
      <c r="E9" s="54">
        <f>'5.'!E9</f>
        <v>0</v>
      </c>
      <c r="F9" s="54">
        <f>'5.'!F9</f>
        <v>900</v>
      </c>
      <c r="G9" s="54">
        <f>'5.'!G9</f>
        <v>1000</v>
      </c>
      <c r="H9" s="54">
        <v>950</v>
      </c>
      <c r="I9" s="54">
        <f>'5.'!I9</f>
        <v>1050</v>
      </c>
      <c r="J9" s="54">
        <f>'5.'!J9</f>
        <v>1200</v>
      </c>
    </row>
    <row r="10" spans="1:11" x14ac:dyDescent="0.25">
      <c r="B10" s="54" t="s">
        <v>144</v>
      </c>
      <c r="E10" s="72">
        <f>'5.'!E10</f>
        <v>0</v>
      </c>
      <c r="F10" s="72">
        <f>'5.'!F10</f>
        <v>0</v>
      </c>
      <c r="G10" s="72">
        <f>'5.'!G10</f>
        <v>0</v>
      </c>
      <c r="H10" s="72">
        <f>'5.'!H10</f>
        <v>0</v>
      </c>
      <c r="I10" s="72">
        <f>'5.'!I10</f>
        <v>0</v>
      </c>
      <c r="J10" s="72">
        <f>'5.'!J10</f>
        <v>0</v>
      </c>
    </row>
    <row r="11" spans="1:11" x14ac:dyDescent="0.25">
      <c r="B11" s="54" t="s">
        <v>138</v>
      </c>
      <c r="E11" s="54">
        <f>SUM(E8:E10)</f>
        <v>-10000</v>
      </c>
      <c r="F11" s="54">
        <f t="shared" ref="F11:J11" si="1">SUM(F8:F10)</f>
        <v>900</v>
      </c>
      <c r="G11" s="54">
        <f t="shared" si="1"/>
        <v>1000</v>
      </c>
      <c r="H11" s="54">
        <f t="shared" si="1"/>
        <v>950</v>
      </c>
      <c r="I11" s="54">
        <f t="shared" si="1"/>
        <v>1050</v>
      </c>
      <c r="J11" s="54">
        <f t="shared" si="1"/>
        <v>1200</v>
      </c>
    </row>
    <row r="13" spans="1:11" x14ac:dyDescent="0.25">
      <c r="B13" s="54" t="s">
        <v>140</v>
      </c>
      <c r="E13" s="97">
        <f>IRR(E11:J11)</f>
        <v>-0.18311361119884184</v>
      </c>
    </row>
    <row r="15" spans="1:11" x14ac:dyDescent="0.25">
      <c r="B15" s="74"/>
      <c r="C15" s="74"/>
      <c r="D15" s="74"/>
      <c r="E15" s="74"/>
    </row>
    <row r="16" spans="1:11" x14ac:dyDescent="0.25">
      <c r="B16" s="93"/>
    </row>
    <row r="17" spans="6:6" x14ac:dyDescent="0.25">
      <c r="F17" s="72"/>
    </row>
    <row r="18" spans="6:6" x14ac:dyDescent="0.25">
      <c r="F18" s="48"/>
    </row>
    <row r="20" spans="6:6" x14ac:dyDescent="0.25">
      <c r="F20" s="72"/>
    </row>
    <row r="21" spans="6:6" x14ac:dyDescent="0.25">
      <c r="F21" s="48"/>
    </row>
  </sheetData>
  <mergeCells count="1">
    <mergeCell ref="G3:K3"/>
  </mergeCells>
  <dataValidations disablePrompts="1" count="2">
    <dataValidation type="list" allowBlank="1" showInputMessage="1" showErrorMessage="1" sqref="F21" xr:uid="{27A89B6F-A2D8-4C7E-99FB-BFC5037BE1C0}">
      <formula1>$B$17:$B$21</formula1>
    </dataValidation>
    <dataValidation type="list" allowBlank="1" showInputMessage="1" showErrorMessage="1" sqref="F18" xr:uid="{0BD6AB83-E15A-41C1-BFFC-E756BB8480AF}">
      <formula1>"Retail, Office, Industrial, Multifamily, Hotel"</formula1>
    </dataValidation>
  </dataValidations>
  <hyperlinks>
    <hyperlink ref="G3" r:id="rId1" display="www.adventuresincre.com" xr:uid="{9BCE30A0-A808-40E0-BCEC-B4CD685D9C7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5FF41-517C-4AB6-B62C-CAF4DF8DA3BD}">
  <sheetPr>
    <tabColor theme="9" tint="-0.249977111117893"/>
  </sheetPr>
  <dimension ref="A1"/>
  <sheetViews>
    <sheetView topLeftCell="XFD1048576" workbookViewId="0"/>
  </sheetViews>
  <sheetFormatPr defaultColWidth="0" defaultRowHeight="15" zeroHeight="1" x14ac:dyDescent="0.25"/>
  <cols>
    <col min="1" max="16384" width="9.140625" hidden="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CEECA-17EE-4088-856C-46807823D5A1}">
  <sheetPr>
    <tabColor theme="9" tint="0.59999389629810485"/>
  </sheetPr>
  <dimension ref="A1:K18"/>
  <sheetViews>
    <sheetView zoomScale="130" zoomScaleNormal="130" workbookViewId="0">
      <selection activeCell="B5" sqref="B5"/>
    </sheetView>
  </sheetViews>
  <sheetFormatPr defaultRowHeight="15" x14ac:dyDescent="0.25"/>
  <cols>
    <col min="1" max="1" width="1.7109375" customWidth="1"/>
    <col min="2" max="12" width="9.140625" customWidth="1"/>
  </cols>
  <sheetData>
    <row r="1" spans="1:11" ht="5.0999999999999996" customHeight="1" x14ac:dyDescent="0.25">
      <c r="A1" s="45"/>
    </row>
    <row r="2" spans="1:11" s="2" customFormat="1" ht="21" x14ac:dyDescent="0.35">
      <c r="B2" s="24" t="s">
        <v>291</v>
      </c>
      <c r="C2" s="21"/>
      <c r="D2" s="21"/>
      <c r="E2" s="21"/>
      <c r="F2" s="21"/>
      <c r="G2" s="21"/>
      <c r="H2" s="21"/>
      <c r="I2" s="21"/>
      <c r="J2" s="21"/>
      <c r="K2" s="22"/>
    </row>
    <row r="3" spans="1:11" s="2" customFormat="1" ht="15.75" x14ac:dyDescent="0.25">
      <c r="B3" s="25" t="s">
        <v>17</v>
      </c>
      <c r="C3" s="23"/>
      <c r="D3" s="23"/>
      <c r="E3" s="23"/>
      <c r="F3" s="23"/>
      <c r="G3" s="103" t="s">
        <v>27</v>
      </c>
      <c r="H3" s="103"/>
      <c r="I3" s="103"/>
      <c r="J3" s="103"/>
      <c r="K3" s="103"/>
    </row>
    <row r="4" spans="1:11" x14ac:dyDescent="0.25">
      <c r="B4" s="75" t="s">
        <v>86</v>
      </c>
      <c r="C4" s="7"/>
      <c r="D4" s="7"/>
      <c r="E4" s="7"/>
      <c r="F4" s="7"/>
      <c r="G4" s="7"/>
      <c r="H4" s="7"/>
      <c r="I4" s="7"/>
      <c r="J4" s="7"/>
      <c r="K4" s="7"/>
    </row>
    <row r="5" spans="1:11" s="45" customFormat="1" x14ac:dyDescent="0.25">
      <c r="B5" s="45" t="s">
        <v>40</v>
      </c>
      <c r="D5" s="45" t="s">
        <v>41</v>
      </c>
      <c r="F5" s="45" t="s">
        <v>42</v>
      </c>
    </row>
    <row r="6" spans="1:11" x14ac:dyDescent="0.25">
      <c r="B6" s="49">
        <v>5000</v>
      </c>
      <c r="C6" s="49"/>
      <c r="D6" s="49">
        <v>5000</v>
      </c>
      <c r="E6" s="49"/>
      <c r="F6" s="50"/>
      <c r="G6" s="44"/>
    </row>
    <row r="7" spans="1:11" x14ac:dyDescent="0.25">
      <c r="G7" s="44"/>
    </row>
    <row r="8" spans="1:11" x14ac:dyDescent="0.25">
      <c r="B8" s="75" t="s">
        <v>87</v>
      </c>
      <c r="C8" s="7"/>
      <c r="D8" s="7"/>
      <c r="E8" s="7"/>
      <c r="F8" s="7"/>
      <c r="G8" s="76"/>
      <c r="H8" s="7"/>
      <c r="I8" s="7"/>
      <c r="J8" s="7"/>
      <c r="K8" s="7"/>
    </row>
    <row r="9" spans="1:11" s="45" customFormat="1" x14ac:dyDescent="0.25">
      <c r="B9" s="45" t="s">
        <v>42</v>
      </c>
      <c r="D9" s="45" t="s">
        <v>43</v>
      </c>
      <c r="F9" s="45" t="s">
        <v>44</v>
      </c>
      <c r="G9" s="46"/>
    </row>
    <row r="10" spans="1:11" x14ac:dyDescent="0.25">
      <c r="B10" s="49">
        <v>10000</v>
      </c>
      <c r="C10" s="49"/>
      <c r="D10" s="49">
        <v>1000</v>
      </c>
      <c r="E10" s="49"/>
      <c r="F10" s="50"/>
      <c r="G10" s="44"/>
    </row>
    <row r="11" spans="1:11" x14ac:dyDescent="0.25">
      <c r="G11" s="44"/>
    </row>
    <row r="12" spans="1:11" x14ac:dyDescent="0.25">
      <c r="B12" s="75" t="s">
        <v>88</v>
      </c>
      <c r="C12" s="7"/>
      <c r="D12" s="7"/>
      <c r="E12" s="7"/>
      <c r="F12" s="7"/>
      <c r="G12" s="76"/>
      <c r="H12" s="7"/>
      <c r="I12" s="7"/>
      <c r="J12" s="7"/>
      <c r="K12" s="7"/>
    </row>
    <row r="13" spans="1:11" s="45" customFormat="1" x14ac:dyDescent="0.25">
      <c r="B13" s="45" t="s">
        <v>46</v>
      </c>
      <c r="D13" s="45" t="s">
        <v>47</v>
      </c>
      <c r="F13" s="45" t="s">
        <v>42</v>
      </c>
      <c r="G13" s="46"/>
    </row>
    <row r="14" spans="1:11" x14ac:dyDescent="0.25">
      <c r="B14" s="49">
        <v>1000</v>
      </c>
      <c r="C14" s="49"/>
      <c r="D14" s="49">
        <v>10</v>
      </c>
      <c r="E14" s="49"/>
      <c r="F14" s="50"/>
      <c r="G14" s="44"/>
    </row>
    <row r="15" spans="1:11" x14ac:dyDescent="0.25">
      <c r="G15" s="44"/>
    </row>
    <row r="16" spans="1:11" x14ac:dyDescent="0.25">
      <c r="B16" s="75" t="s">
        <v>89</v>
      </c>
      <c r="C16" s="7"/>
      <c r="D16" s="7"/>
      <c r="E16" s="7"/>
      <c r="F16" s="7"/>
      <c r="G16" s="76"/>
      <c r="H16" s="7"/>
      <c r="I16" s="7"/>
      <c r="J16" s="7"/>
      <c r="K16" s="7"/>
    </row>
    <row r="17" spans="2:7" s="45" customFormat="1" x14ac:dyDescent="0.25">
      <c r="B17" s="45" t="s">
        <v>42</v>
      </c>
      <c r="D17" s="45" t="s">
        <v>45</v>
      </c>
      <c r="F17" s="45" t="s">
        <v>49</v>
      </c>
      <c r="G17" s="46"/>
    </row>
    <row r="18" spans="2:7" x14ac:dyDescent="0.25">
      <c r="B18" s="49">
        <v>10000</v>
      </c>
      <c r="C18" s="49"/>
      <c r="D18" s="49">
        <v>2</v>
      </c>
      <c r="E18" s="49"/>
      <c r="F18" s="50"/>
      <c r="G18" s="44"/>
    </row>
  </sheetData>
  <mergeCells count="1">
    <mergeCell ref="G3:K3"/>
  </mergeCells>
  <hyperlinks>
    <hyperlink ref="G3" r:id="rId1" display="www.adventuresincre.com" xr:uid="{A34290FE-9BD5-4D41-B71C-617FB2A3D9F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C8135-AF14-469E-91B6-187E82435832}">
  <sheetPr>
    <tabColor theme="9" tint="0.59999389629810485"/>
  </sheetPr>
  <dimension ref="B1:K24"/>
  <sheetViews>
    <sheetView zoomScale="130" zoomScaleNormal="130" workbookViewId="0"/>
  </sheetViews>
  <sheetFormatPr defaultRowHeight="15" x14ac:dyDescent="0.25"/>
  <cols>
    <col min="1" max="1" width="1.7109375" customWidth="1"/>
    <col min="2" max="12" width="9.140625" customWidth="1"/>
  </cols>
  <sheetData>
    <row r="1" spans="2:11" ht="5.0999999999999996" customHeight="1" x14ac:dyDescent="0.25"/>
    <row r="2" spans="2:11" s="2" customFormat="1" ht="21" x14ac:dyDescent="0.35">
      <c r="B2" s="24" t="s">
        <v>133</v>
      </c>
      <c r="C2" s="21"/>
      <c r="D2" s="21"/>
      <c r="E2" s="21"/>
      <c r="F2" s="21"/>
      <c r="G2" s="21"/>
      <c r="H2" s="21"/>
      <c r="I2" s="21"/>
      <c r="J2" s="21"/>
      <c r="K2" s="22"/>
    </row>
    <row r="3" spans="2:11" s="2" customFormat="1" ht="15.75" x14ac:dyDescent="0.25">
      <c r="B3" s="25" t="s">
        <v>17</v>
      </c>
      <c r="C3" s="23"/>
      <c r="D3" s="23"/>
      <c r="E3" s="23"/>
      <c r="F3" s="23"/>
      <c r="G3" s="103" t="s">
        <v>27</v>
      </c>
      <c r="H3" s="103"/>
      <c r="I3" s="103"/>
      <c r="J3" s="103"/>
      <c r="K3" s="103"/>
    </row>
    <row r="4" spans="2:11" x14ac:dyDescent="0.25">
      <c r="B4" s="75" t="s">
        <v>84</v>
      </c>
      <c r="C4" s="7"/>
      <c r="D4" s="7"/>
      <c r="E4" s="7"/>
      <c r="F4" s="7"/>
      <c r="G4" s="7"/>
      <c r="H4" s="7"/>
      <c r="I4" s="7"/>
      <c r="J4" s="7"/>
      <c r="K4" s="7"/>
    </row>
    <row r="5" spans="2:11" x14ac:dyDescent="0.25">
      <c r="B5" s="44" t="s">
        <v>81</v>
      </c>
    </row>
    <row r="6" spans="2:11" x14ac:dyDescent="0.25">
      <c r="B6" s="1"/>
    </row>
    <row r="7" spans="2:11" s="45" customFormat="1" x14ac:dyDescent="0.25">
      <c r="B7" s="45" t="s">
        <v>40</v>
      </c>
      <c r="D7" s="45" t="s">
        <v>41</v>
      </c>
      <c r="F7" s="45" t="s">
        <v>42</v>
      </c>
      <c r="I7" s="45" t="s">
        <v>51</v>
      </c>
      <c r="K7" s="45" t="s">
        <v>52</v>
      </c>
    </row>
    <row r="8" spans="2:11" x14ac:dyDescent="0.25">
      <c r="B8" s="49">
        <v>7500</v>
      </c>
      <c r="C8" s="49"/>
      <c r="D8" s="49">
        <v>2500</v>
      </c>
      <c r="E8" s="49"/>
      <c r="F8" s="50"/>
      <c r="G8" s="44"/>
      <c r="I8" t="s">
        <v>53</v>
      </c>
      <c r="K8" s="49">
        <v>1000</v>
      </c>
    </row>
    <row r="9" spans="2:11" x14ac:dyDescent="0.25">
      <c r="G9" s="44"/>
      <c r="I9" t="s">
        <v>54</v>
      </c>
      <c r="K9" s="49">
        <v>2500</v>
      </c>
    </row>
    <row r="10" spans="2:11" x14ac:dyDescent="0.25">
      <c r="G10" s="44"/>
      <c r="I10" t="s">
        <v>55</v>
      </c>
      <c r="K10" s="49">
        <v>1500</v>
      </c>
    </row>
    <row r="11" spans="2:11" ht="17.25" x14ac:dyDescent="0.4">
      <c r="G11" s="44"/>
      <c r="I11" s="43" t="s">
        <v>56</v>
      </c>
      <c r="K11" s="51">
        <v>500</v>
      </c>
    </row>
    <row r="12" spans="2:11" x14ac:dyDescent="0.25">
      <c r="G12" s="44"/>
      <c r="K12" s="50"/>
    </row>
    <row r="13" spans="2:11" x14ac:dyDescent="0.25">
      <c r="G13" s="44"/>
    </row>
    <row r="14" spans="2:11" x14ac:dyDescent="0.25">
      <c r="B14" s="75" t="s">
        <v>85</v>
      </c>
      <c r="C14" s="7"/>
      <c r="D14" s="7"/>
      <c r="E14" s="7"/>
      <c r="F14" s="7"/>
      <c r="G14" s="76"/>
      <c r="H14" s="7"/>
      <c r="I14" s="7"/>
      <c r="J14" s="7"/>
      <c r="K14" s="7"/>
    </row>
    <row r="15" spans="2:11" x14ac:dyDescent="0.25">
      <c r="B15" s="44" t="s">
        <v>82</v>
      </c>
      <c r="G15" s="44"/>
    </row>
    <row r="16" spans="2:11" x14ac:dyDescent="0.25">
      <c r="G16" s="44"/>
    </row>
    <row r="17" spans="2:11" s="45" customFormat="1" x14ac:dyDescent="0.25">
      <c r="B17" s="45" t="s">
        <v>40</v>
      </c>
      <c r="D17" s="45" t="s">
        <v>41</v>
      </c>
      <c r="F17" s="45" t="s">
        <v>50</v>
      </c>
      <c r="G17" s="46"/>
      <c r="I17" s="45" t="s">
        <v>51</v>
      </c>
      <c r="K17" s="45" t="s">
        <v>52</v>
      </c>
    </row>
    <row r="18" spans="2:11" x14ac:dyDescent="0.25">
      <c r="B18" s="49">
        <v>7500</v>
      </c>
      <c r="C18" s="49"/>
      <c r="D18" s="49">
        <v>2500</v>
      </c>
      <c r="E18" s="49"/>
      <c r="F18" s="50"/>
      <c r="G18" s="44"/>
      <c r="I18" t="s">
        <v>53</v>
      </c>
      <c r="K18" s="49">
        <v>1000</v>
      </c>
    </row>
    <row r="19" spans="2:11" x14ac:dyDescent="0.25">
      <c r="G19" s="44"/>
      <c r="I19" t="s">
        <v>54</v>
      </c>
      <c r="K19" s="49">
        <v>2500</v>
      </c>
    </row>
    <row r="20" spans="2:11" s="45" customFormat="1" x14ac:dyDescent="0.25">
      <c r="I20" t="s">
        <v>55</v>
      </c>
      <c r="J20"/>
      <c r="K20" s="49">
        <v>1500</v>
      </c>
    </row>
    <row r="21" spans="2:11" ht="17.25" x14ac:dyDescent="0.4">
      <c r="F21" s="43"/>
      <c r="I21" s="43" t="s">
        <v>56</v>
      </c>
      <c r="K21" s="51">
        <v>500</v>
      </c>
    </row>
    <row r="22" spans="2:11" x14ac:dyDescent="0.25">
      <c r="K22" s="50"/>
    </row>
    <row r="24" spans="2:11" x14ac:dyDescent="0.25">
      <c r="F24" s="43"/>
    </row>
  </sheetData>
  <mergeCells count="1">
    <mergeCell ref="G3:K3"/>
  </mergeCells>
  <hyperlinks>
    <hyperlink ref="G3" r:id="rId1" display="www.adventuresincre.com" xr:uid="{BFA44E9F-3354-4556-9092-D9B560A2A4B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A390-368A-47EA-B3CB-0E707107E448}">
  <sheetPr>
    <tabColor theme="9" tint="0.59999389629810485"/>
  </sheetPr>
  <dimension ref="B1:K10"/>
  <sheetViews>
    <sheetView zoomScale="130" zoomScaleNormal="130" workbookViewId="0"/>
  </sheetViews>
  <sheetFormatPr defaultRowHeight="15" x14ac:dyDescent="0.25"/>
  <cols>
    <col min="1" max="1" width="1.7109375" customWidth="1"/>
    <col min="2" max="12" width="9.140625" customWidth="1"/>
  </cols>
  <sheetData>
    <row r="1" spans="2:11" ht="5.0999999999999996" customHeight="1" x14ac:dyDescent="0.25"/>
    <row r="2" spans="2:11" s="2" customFormat="1" ht="21" x14ac:dyDescent="0.35">
      <c r="B2" s="24" t="s">
        <v>57</v>
      </c>
      <c r="C2" s="21"/>
      <c r="D2" s="21"/>
      <c r="E2" s="21"/>
      <c r="F2" s="21"/>
      <c r="G2" s="21"/>
      <c r="H2" s="21"/>
      <c r="I2" s="21"/>
      <c r="J2" s="21"/>
      <c r="K2" s="22"/>
    </row>
    <row r="3" spans="2:11" s="2" customFormat="1" ht="15.75" x14ac:dyDescent="0.25">
      <c r="B3" s="25" t="s">
        <v>17</v>
      </c>
      <c r="C3" s="23"/>
      <c r="D3" s="23"/>
      <c r="E3" s="23"/>
      <c r="F3" s="23"/>
      <c r="G3" s="103" t="s">
        <v>27</v>
      </c>
      <c r="H3" s="103"/>
      <c r="I3" s="103"/>
      <c r="J3" s="103"/>
      <c r="K3" s="103"/>
    </row>
    <row r="4" spans="2:11" x14ac:dyDescent="0.25">
      <c r="B4" s="75" t="s">
        <v>83</v>
      </c>
      <c r="C4" s="7"/>
      <c r="D4" s="7"/>
      <c r="E4" s="7"/>
      <c r="F4" s="7"/>
      <c r="G4" s="7"/>
      <c r="H4" s="7"/>
      <c r="I4" s="7"/>
      <c r="J4" s="7"/>
      <c r="K4" s="7"/>
    </row>
    <row r="6" spans="2:11" x14ac:dyDescent="0.25">
      <c r="B6" s="45" t="s">
        <v>58</v>
      </c>
      <c r="D6" s="45" t="s">
        <v>59</v>
      </c>
      <c r="H6" s="45" t="s">
        <v>61</v>
      </c>
    </row>
    <row r="7" spans="2:11" x14ac:dyDescent="0.25">
      <c r="B7" s="52">
        <v>10</v>
      </c>
      <c r="D7" s="47">
        <v>15</v>
      </c>
      <c r="H7" s="42"/>
    </row>
    <row r="9" spans="2:11" x14ac:dyDescent="0.25">
      <c r="B9" s="45" t="s">
        <v>60</v>
      </c>
      <c r="D9" s="45" t="s">
        <v>58</v>
      </c>
      <c r="F9" s="45" t="s">
        <v>59</v>
      </c>
      <c r="H9" s="45" t="s">
        <v>63</v>
      </c>
    </row>
    <row r="10" spans="2:11" x14ac:dyDescent="0.25">
      <c r="B10" s="48">
        <v>10000</v>
      </c>
      <c r="D10" s="52">
        <f>B7</f>
        <v>10</v>
      </c>
      <c r="E10" s="52"/>
      <c r="F10" s="52">
        <f>D7</f>
        <v>15</v>
      </c>
      <c r="H10" s="50"/>
    </row>
  </sheetData>
  <mergeCells count="1">
    <mergeCell ref="G3:K3"/>
  </mergeCells>
  <hyperlinks>
    <hyperlink ref="G3" r:id="rId1" display="www.adventuresincre.com" xr:uid="{71BB0839-7C55-4BB8-BBFB-AA697DE35B11}"/>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AE7A-780E-4D9D-8F2F-1D17FB3E2437}">
  <sheetPr>
    <tabColor theme="9" tint="0.59999389629810485"/>
  </sheetPr>
  <dimension ref="B1:K32"/>
  <sheetViews>
    <sheetView zoomScale="130" zoomScaleNormal="130" workbookViewId="0"/>
  </sheetViews>
  <sheetFormatPr defaultColWidth="9.140625" defaultRowHeight="15" x14ac:dyDescent="0.25"/>
  <cols>
    <col min="1" max="1" width="1.7109375" style="52" customWidth="1"/>
    <col min="2" max="12" width="9.140625" style="52" customWidth="1"/>
    <col min="13" max="16384" width="9.140625" style="52"/>
  </cols>
  <sheetData>
    <row r="1" spans="2:11" customFormat="1" ht="5.0999999999999996" customHeight="1" x14ac:dyDescent="0.25"/>
    <row r="2" spans="2:11" s="2" customFormat="1" ht="21" x14ac:dyDescent="0.35">
      <c r="B2" s="24" t="s">
        <v>132</v>
      </c>
      <c r="C2" s="21"/>
      <c r="D2" s="21"/>
      <c r="E2" s="21"/>
      <c r="F2" s="21"/>
      <c r="G2" s="21"/>
      <c r="H2" s="21"/>
      <c r="I2" s="21"/>
      <c r="J2" s="21"/>
      <c r="K2" s="22"/>
    </row>
    <row r="3" spans="2:11" s="2" customFormat="1" ht="15.75" x14ac:dyDescent="0.25">
      <c r="B3" s="25" t="s">
        <v>17</v>
      </c>
      <c r="C3" s="23"/>
      <c r="D3" s="23"/>
      <c r="E3" s="23"/>
      <c r="F3" s="23"/>
      <c r="G3" s="103" t="s">
        <v>27</v>
      </c>
      <c r="H3" s="103"/>
      <c r="I3" s="103"/>
      <c r="J3" s="103"/>
      <c r="K3" s="103"/>
    </row>
    <row r="4" spans="2:11" customFormat="1" x14ac:dyDescent="0.25">
      <c r="B4" s="75" t="s">
        <v>90</v>
      </c>
      <c r="C4" s="7"/>
      <c r="D4" s="7"/>
      <c r="E4" s="7"/>
      <c r="F4" s="7"/>
      <c r="G4" s="7"/>
      <c r="H4" s="7"/>
      <c r="I4" s="7"/>
      <c r="J4" s="7"/>
      <c r="K4" s="7"/>
    </row>
    <row r="5" spans="2:11" customFormat="1" x14ac:dyDescent="0.25">
      <c r="B5" s="53" t="s">
        <v>64</v>
      </c>
    </row>
    <row r="6" spans="2:11" customFormat="1" x14ac:dyDescent="0.25"/>
    <row r="7" spans="2:11" s="56" customFormat="1" x14ac:dyDescent="0.25">
      <c r="B7" s="56" t="s">
        <v>65</v>
      </c>
      <c r="D7" s="56" t="s">
        <v>47</v>
      </c>
    </row>
    <row r="8" spans="2:11" x14ac:dyDescent="0.25">
      <c r="B8" s="52" t="s">
        <v>66</v>
      </c>
      <c r="D8" s="52">
        <v>25</v>
      </c>
    </row>
    <row r="9" spans="2:11" x14ac:dyDescent="0.25">
      <c r="B9" s="52" t="s">
        <v>67</v>
      </c>
      <c r="D9" s="52">
        <v>15</v>
      </c>
    </row>
    <row r="10" spans="2:11" x14ac:dyDescent="0.25">
      <c r="B10" s="54"/>
      <c r="H10" s="54"/>
    </row>
    <row r="11" spans="2:11" s="56" customFormat="1" x14ac:dyDescent="0.25">
      <c r="B11" s="56" t="s">
        <v>65</v>
      </c>
      <c r="D11" s="56" t="s">
        <v>52</v>
      </c>
    </row>
    <row r="12" spans="2:11" x14ac:dyDescent="0.25">
      <c r="B12" s="47" t="str">
        <f>B8</f>
        <v>Retail</v>
      </c>
      <c r="D12" s="55"/>
    </row>
    <row r="14" spans="2:11" x14ac:dyDescent="0.25">
      <c r="B14" s="77" t="s">
        <v>91</v>
      </c>
      <c r="C14" s="78"/>
      <c r="D14" s="78"/>
      <c r="E14" s="78"/>
      <c r="F14" s="78"/>
      <c r="G14" s="78"/>
      <c r="H14" s="78"/>
      <c r="I14" s="78"/>
      <c r="J14" s="78"/>
      <c r="K14" s="78"/>
    </row>
    <row r="15" spans="2:11" x14ac:dyDescent="0.25">
      <c r="B15" s="58" t="s">
        <v>68</v>
      </c>
    </row>
    <row r="17" spans="2:11" x14ac:dyDescent="0.25">
      <c r="B17" s="56" t="s">
        <v>65</v>
      </c>
      <c r="C17" s="56"/>
      <c r="D17" s="56" t="s">
        <v>47</v>
      </c>
    </row>
    <row r="18" spans="2:11" x14ac:dyDescent="0.25">
      <c r="B18" s="52" t="s">
        <v>66</v>
      </c>
      <c r="D18" s="52">
        <v>25</v>
      </c>
    </row>
    <row r="19" spans="2:11" x14ac:dyDescent="0.25">
      <c r="B19" s="52" t="s">
        <v>67</v>
      </c>
      <c r="D19" s="52">
        <v>15</v>
      </c>
    </row>
    <row r="20" spans="2:11" x14ac:dyDescent="0.25">
      <c r="B20" s="54"/>
    </row>
    <row r="21" spans="2:11" x14ac:dyDescent="0.25">
      <c r="B21" s="56" t="s">
        <v>65</v>
      </c>
      <c r="C21" s="56"/>
      <c r="D21" s="56" t="s">
        <v>52</v>
      </c>
    </row>
    <row r="22" spans="2:11" x14ac:dyDescent="0.25">
      <c r="B22" s="47" t="s">
        <v>66</v>
      </c>
      <c r="D22" s="57"/>
    </row>
    <row r="25" spans="2:11" x14ac:dyDescent="0.25">
      <c r="B25" s="77" t="s">
        <v>92</v>
      </c>
      <c r="C25" s="78"/>
      <c r="D25" s="78"/>
      <c r="E25" s="78"/>
      <c r="F25" s="78"/>
      <c r="G25" s="78"/>
      <c r="H25" s="78"/>
      <c r="I25" s="78"/>
      <c r="J25" s="78"/>
      <c r="K25" s="78"/>
    </row>
    <row r="27" spans="2:11" x14ac:dyDescent="0.25">
      <c r="B27" s="56" t="s">
        <v>65</v>
      </c>
      <c r="C27" s="56"/>
      <c r="D27" s="56" t="s">
        <v>47</v>
      </c>
    </row>
    <row r="28" spans="2:11" x14ac:dyDescent="0.25">
      <c r="B28" s="52" t="s">
        <v>66</v>
      </c>
      <c r="D28" s="52">
        <v>25</v>
      </c>
    </row>
    <row r="29" spans="2:11" x14ac:dyDescent="0.25">
      <c r="B29" s="52" t="s">
        <v>67</v>
      </c>
      <c r="D29" s="52">
        <v>15</v>
      </c>
    </row>
    <row r="30" spans="2:11" x14ac:dyDescent="0.25">
      <c r="B30" s="54"/>
    </row>
    <row r="31" spans="2:11" x14ac:dyDescent="0.25">
      <c r="B31" s="56" t="s">
        <v>65</v>
      </c>
      <c r="C31" s="56"/>
      <c r="D31" s="56" t="s">
        <v>52</v>
      </c>
    </row>
    <row r="32" spans="2:11" x14ac:dyDescent="0.25">
      <c r="B32" s="47" t="s">
        <v>267</v>
      </c>
      <c r="D32" s="57"/>
    </row>
  </sheetData>
  <mergeCells count="1">
    <mergeCell ref="G3:K3"/>
  </mergeCells>
  <hyperlinks>
    <hyperlink ref="G3" r:id="rId1" display="www.adventuresincre.com" xr:uid="{5A08A3FC-0A64-43F1-97FD-888F6CC6E41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1939C-2FD4-4CBD-BE1C-5107EF15DAC2}">
  <sheetPr>
    <tabColor theme="9" tint="0.59999389629810485"/>
  </sheetPr>
  <dimension ref="B1:K26"/>
  <sheetViews>
    <sheetView zoomScale="130" zoomScaleNormal="130" workbookViewId="0"/>
  </sheetViews>
  <sheetFormatPr defaultColWidth="9.140625" defaultRowHeight="15" x14ac:dyDescent="0.25"/>
  <cols>
    <col min="1" max="1" width="1.7109375" style="54" customWidth="1"/>
    <col min="2" max="12" width="9.140625" style="54" customWidth="1"/>
    <col min="13" max="16384" width="9.140625" style="54"/>
  </cols>
  <sheetData>
    <row r="1" spans="2:11" s="49" customFormat="1" ht="5.0999999999999996" customHeight="1" x14ac:dyDescent="0.25"/>
    <row r="2" spans="2:11" s="67" customFormat="1" ht="21" x14ac:dyDescent="0.35">
      <c r="B2" s="64" t="s">
        <v>292</v>
      </c>
      <c r="C2" s="65"/>
      <c r="D2" s="65"/>
      <c r="E2" s="65"/>
      <c r="F2" s="65"/>
      <c r="G2" s="65"/>
      <c r="H2" s="65"/>
      <c r="I2" s="65"/>
      <c r="J2" s="65"/>
      <c r="K2" s="66"/>
    </row>
    <row r="3" spans="2:11" s="67" customFormat="1" ht="15.75" x14ac:dyDescent="0.25">
      <c r="B3" s="68" t="s">
        <v>17</v>
      </c>
      <c r="C3" s="69"/>
      <c r="D3" s="69"/>
      <c r="E3" s="69"/>
      <c r="F3" s="69"/>
      <c r="G3" s="111" t="s">
        <v>27</v>
      </c>
      <c r="H3" s="111"/>
      <c r="I3" s="111"/>
      <c r="J3" s="111"/>
      <c r="K3" s="111"/>
    </row>
    <row r="4" spans="2:11" s="49" customFormat="1" x14ac:dyDescent="0.25">
      <c r="B4" s="79" t="s">
        <v>93</v>
      </c>
      <c r="C4" s="70"/>
      <c r="D4" s="70"/>
      <c r="E4" s="70"/>
      <c r="F4" s="70"/>
      <c r="G4" s="70"/>
      <c r="H4" s="70"/>
      <c r="I4" s="70"/>
      <c r="J4" s="70"/>
      <c r="K4" s="70"/>
    </row>
    <row r="5" spans="2:11" s="49" customFormat="1" x14ac:dyDescent="0.25">
      <c r="B5" s="71" t="s">
        <v>69</v>
      </c>
    </row>
    <row r="6" spans="2:11" s="49" customFormat="1" x14ac:dyDescent="0.25">
      <c r="B6" s="71" t="s">
        <v>75</v>
      </c>
    </row>
    <row r="7" spans="2:11" s="49" customFormat="1" x14ac:dyDescent="0.25">
      <c r="B7" s="54"/>
    </row>
    <row r="8" spans="2:11" s="49" customFormat="1" x14ac:dyDescent="0.25">
      <c r="B8" s="73" t="s">
        <v>71</v>
      </c>
      <c r="D8" s="73" t="s">
        <v>72</v>
      </c>
      <c r="F8" s="73" t="s">
        <v>58</v>
      </c>
      <c r="H8" s="73" t="s">
        <v>73</v>
      </c>
    </row>
    <row r="9" spans="2:11" x14ac:dyDescent="0.25">
      <c r="B9" s="48">
        <v>1</v>
      </c>
      <c r="D9" s="48">
        <v>12</v>
      </c>
      <c r="F9" s="54">
        <v>10</v>
      </c>
      <c r="H9" s="63"/>
    </row>
    <row r="11" spans="2:11" x14ac:dyDescent="0.25">
      <c r="B11" s="73" t="s">
        <v>71</v>
      </c>
      <c r="C11" s="49"/>
      <c r="D11" s="73" t="s">
        <v>72</v>
      </c>
      <c r="E11" s="49"/>
      <c r="F11" s="73" t="s">
        <v>58</v>
      </c>
      <c r="G11" s="49"/>
      <c r="H11" s="73" t="s">
        <v>74</v>
      </c>
      <c r="J11" s="72" t="s">
        <v>62</v>
      </c>
    </row>
    <row r="12" spans="2:11" x14ac:dyDescent="0.25">
      <c r="B12" s="48">
        <v>1</v>
      </c>
      <c r="D12" s="48">
        <v>12</v>
      </c>
      <c r="F12" s="54">
        <v>10</v>
      </c>
      <c r="H12" s="48">
        <v>1000</v>
      </c>
      <c r="J12" s="63"/>
    </row>
    <row r="14" spans="2:11" x14ac:dyDescent="0.25">
      <c r="B14" s="79" t="s">
        <v>94</v>
      </c>
      <c r="C14" s="70"/>
      <c r="D14" s="70"/>
      <c r="E14" s="70"/>
      <c r="F14" s="70"/>
      <c r="G14" s="70"/>
      <c r="H14" s="70"/>
      <c r="I14" s="70"/>
      <c r="J14" s="70"/>
      <c r="K14" s="70"/>
    </row>
    <row r="15" spans="2:11" x14ac:dyDescent="0.25">
      <c r="B15" s="71" t="s">
        <v>70</v>
      </c>
    </row>
    <row r="16" spans="2:11" x14ac:dyDescent="0.25">
      <c r="B16" s="74" t="s">
        <v>76</v>
      </c>
    </row>
    <row r="18" spans="2:8" x14ac:dyDescent="0.25">
      <c r="B18" s="72" t="s">
        <v>78</v>
      </c>
      <c r="D18" s="72" t="s">
        <v>96</v>
      </c>
      <c r="F18" s="72" t="s">
        <v>97</v>
      </c>
    </row>
    <row r="19" spans="2:8" x14ac:dyDescent="0.25">
      <c r="B19" s="54" t="s">
        <v>77</v>
      </c>
      <c r="D19" s="48" t="str">
        <f>B19</f>
        <v>Straight-Line</v>
      </c>
      <c r="F19" s="63"/>
    </row>
    <row r="20" spans="2:8" x14ac:dyDescent="0.25">
      <c r="B20" s="54" t="s">
        <v>79</v>
      </c>
    </row>
    <row r="21" spans="2:8" x14ac:dyDescent="0.25">
      <c r="B21" s="54" t="s">
        <v>80</v>
      </c>
    </row>
    <row r="23" spans="2:8" x14ac:dyDescent="0.25">
      <c r="B23" s="72" t="s">
        <v>78</v>
      </c>
      <c r="D23" s="72" t="s">
        <v>95</v>
      </c>
      <c r="F23" s="72" t="s">
        <v>96</v>
      </c>
      <c r="H23" s="72" t="s">
        <v>62</v>
      </c>
    </row>
    <row r="24" spans="2:8" x14ac:dyDescent="0.25">
      <c r="B24" s="54" t="s">
        <v>77</v>
      </c>
      <c r="D24" s="54">
        <v>5000</v>
      </c>
      <c r="F24" s="48" t="s">
        <v>77</v>
      </c>
      <c r="H24" s="63"/>
    </row>
    <row r="25" spans="2:8" x14ac:dyDescent="0.25">
      <c r="B25" s="54" t="s">
        <v>79</v>
      </c>
      <c r="D25" s="54" t="s">
        <v>98</v>
      </c>
    </row>
    <row r="26" spans="2:8" x14ac:dyDescent="0.25">
      <c r="B26" s="54" t="s">
        <v>80</v>
      </c>
      <c r="D26" s="54">
        <v>2500</v>
      </c>
    </row>
  </sheetData>
  <mergeCells count="1">
    <mergeCell ref="G3:K3"/>
  </mergeCells>
  <hyperlinks>
    <hyperlink ref="G3" r:id="rId1" display="www.adventuresincre.com" xr:uid="{9091CB32-468A-4B11-805C-B8E4CB9214A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D5E3D-B25E-43A8-AB8C-E6C9A747725F}">
  <sheetPr>
    <tabColor theme="9" tint="0.59999389629810485"/>
  </sheetPr>
  <dimension ref="B1:K25"/>
  <sheetViews>
    <sheetView zoomScale="130" zoomScaleNormal="130" workbookViewId="0"/>
  </sheetViews>
  <sheetFormatPr defaultColWidth="9.140625" defaultRowHeight="15" x14ac:dyDescent="0.25"/>
  <cols>
    <col min="1" max="1" width="1.7109375" style="54" customWidth="1"/>
    <col min="2" max="12" width="9.140625" style="54" customWidth="1"/>
    <col min="13" max="16384" width="9.140625" style="54"/>
  </cols>
  <sheetData>
    <row r="1" spans="2:11" s="49" customFormat="1" ht="5.0999999999999996" customHeight="1" x14ac:dyDescent="0.25"/>
    <row r="2" spans="2:11" s="67" customFormat="1" ht="21" x14ac:dyDescent="0.35">
      <c r="B2" s="64" t="s">
        <v>131</v>
      </c>
      <c r="C2" s="65"/>
      <c r="D2" s="65"/>
      <c r="E2" s="65"/>
      <c r="F2" s="65"/>
      <c r="G2" s="65"/>
      <c r="H2" s="65"/>
      <c r="I2" s="65"/>
      <c r="J2" s="65"/>
      <c r="K2" s="66"/>
    </row>
    <row r="3" spans="2:11" s="67" customFormat="1" ht="15.75" x14ac:dyDescent="0.25">
      <c r="B3" s="68" t="s">
        <v>17</v>
      </c>
      <c r="C3" s="69"/>
      <c r="D3" s="69"/>
      <c r="E3" s="69"/>
      <c r="F3" s="69"/>
      <c r="G3" s="111" t="s">
        <v>27</v>
      </c>
      <c r="H3" s="111"/>
      <c r="I3" s="111"/>
      <c r="J3" s="111"/>
      <c r="K3" s="111"/>
    </row>
    <row r="4" spans="2:11" s="49" customFormat="1" x14ac:dyDescent="0.25">
      <c r="B4" s="79" t="s">
        <v>99</v>
      </c>
      <c r="C4" s="70"/>
      <c r="D4" s="70"/>
      <c r="E4" s="70"/>
      <c r="F4" s="70"/>
      <c r="G4" s="70"/>
      <c r="H4" s="70"/>
      <c r="I4" s="70"/>
      <c r="J4" s="70"/>
      <c r="K4" s="70"/>
    </row>
    <row r="5" spans="2:11" s="49" customFormat="1" x14ac:dyDescent="0.25">
      <c r="B5" s="80" t="s">
        <v>101</v>
      </c>
      <c r="C5" s="54"/>
      <c r="D5" s="54"/>
      <c r="E5" s="54"/>
      <c r="F5" s="54"/>
      <c r="G5" s="54"/>
      <c r="H5" s="54"/>
      <c r="I5" s="54"/>
      <c r="J5" s="54"/>
      <c r="K5" s="54"/>
    </row>
    <row r="6" spans="2:11" s="49" customFormat="1" x14ac:dyDescent="0.25">
      <c r="B6" s="80" t="s">
        <v>102</v>
      </c>
      <c r="C6" s="54"/>
      <c r="D6" s="54"/>
      <c r="E6" s="54"/>
      <c r="F6" s="54"/>
      <c r="G6" s="54"/>
      <c r="H6" s="54"/>
      <c r="I6" s="54"/>
      <c r="J6" s="54"/>
      <c r="K6" s="54"/>
    </row>
    <row r="7" spans="2:11" s="49" customFormat="1" x14ac:dyDescent="0.25">
      <c r="B7" s="54"/>
      <c r="C7" s="54"/>
      <c r="D7" s="54"/>
      <c r="E7" s="54"/>
      <c r="F7" s="54"/>
      <c r="G7" s="54"/>
      <c r="H7" s="54"/>
      <c r="I7" s="54"/>
      <c r="J7" s="54"/>
      <c r="K7" s="54"/>
    </row>
    <row r="8" spans="2:11" s="49" customFormat="1" x14ac:dyDescent="0.25">
      <c r="B8" s="72" t="s">
        <v>293</v>
      </c>
      <c r="C8" s="54"/>
      <c r="D8" s="72"/>
      <c r="E8" s="54"/>
      <c r="F8" s="72"/>
      <c r="G8" s="72" t="s">
        <v>62</v>
      </c>
      <c r="H8" s="72"/>
      <c r="I8" s="54"/>
      <c r="J8" s="54"/>
      <c r="K8" s="54"/>
    </row>
    <row r="9" spans="2:11" x14ac:dyDescent="0.25">
      <c r="B9" s="54">
        <v>1000</v>
      </c>
      <c r="D9" s="48"/>
      <c r="G9" s="63"/>
    </row>
    <row r="10" spans="2:11" x14ac:dyDescent="0.25">
      <c r="B10" s="54">
        <v>950</v>
      </c>
      <c r="D10" s="48"/>
    </row>
    <row r="11" spans="2:11" x14ac:dyDescent="0.25">
      <c r="B11" s="54">
        <v>975</v>
      </c>
      <c r="D11" s="48"/>
    </row>
    <row r="12" spans="2:11" x14ac:dyDescent="0.25">
      <c r="B12" s="54">
        <v>1025</v>
      </c>
    </row>
    <row r="13" spans="2:11" x14ac:dyDescent="0.25">
      <c r="B13" s="54">
        <v>1075</v>
      </c>
      <c r="D13" s="72"/>
      <c r="F13" s="72"/>
      <c r="H13" s="72"/>
      <c r="J13" s="72"/>
    </row>
    <row r="14" spans="2:11" x14ac:dyDescent="0.25">
      <c r="B14" s="54">
        <v>915</v>
      </c>
    </row>
    <row r="16" spans="2:11" x14ac:dyDescent="0.25">
      <c r="B16" s="79" t="s">
        <v>100</v>
      </c>
      <c r="C16" s="70"/>
      <c r="D16" s="70"/>
      <c r="E16" s="70"/>
      <c r="F16" s="70"/>
      <c r="G16" s="70"/>
      <c r="H16" s="70"/>
      <c r="I16" s="70"/>
      <c r="J16" s="70"/>
      <c r="K16" s="70"/>
    </row>
    <row r="17" spans="2:8" x14ac:dyDescent="0.25">
      <c r="B17" s="80" t="s">
        <v>103</v>
      </c>
    </row>
    <row r="18" spans="2:8" x14ac:dyDescent="0.25">
      <c r="B18" s="80" t="s">
        <v>104</v>
      </c>
    </row>
    <row r="20" spans="2:8" x14ac:dyDescent="0.25">
      <c r="B20" s="72" t="s">
        <v>105</v>
      </c>
      <c r="D20" s="72" t="s">
        <v>106</v>
      </c>
      <c r="F20" s="72"/>
      <c r="G20" s="72" t="s">
        <v>62</v>
      </c>
    </row>
    <row r="21" spans="2:8" x14ac:dyDescent="0.25">
      <c r="B21" s="48">
        <v>10000</v>
      </c>
      <c r="D21" s="48">
        <v>5000</v>
      </c>
      <c r="G21" s="63"/>
    </row>
    <row r="25" spans="2:8" x14ac:dyDescent="0.25">
      <c r="B25" s="72"/>
      <c r="D25" s="72"/>
      <c r="F25" s="72"/>
      <c r="H25" s="72"/>
    </row>
  </sheetData>
  <mergeCells count="1">
    <mergeCell ref="G3:K3"/>
  </mergeCells>
  <hyperlinks>
    <hyperlink ref="G3" r:id="rId1" display="www.adventuresincre.com" xr:uid="{B08F520E-EE3A-475A-95E6-566C47B9637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Version</vt:lpstr>
      <vt:lpstr>Summary</vt:lpstr>
      <vt:lpstr>Functions--&gt;</vt:lpstr>
      <vt:lpstr>i.</vt:lpstr>
      <vt:lpstr>ii.</vt:lpstr>
      <vt:lpstr>iii.</vt:lpstr>
      <vt:lpstr>iv.</vt:lpstr>
      <vt:lpstr>v.</vt:lpstr>
      <vt:lpstr>vi.</vt:lpstr>
      <vt:lpstr>vii.</vt:lpstr>
      <vt:lpstr>viii.</vt:lpstr>
      <vt:lpstr>ix.</vt:lpstr>
      <vt:lpstr>x.</vt:lpstr>
      <vt:lpstr>xi.</vt:lpstr>
      <vt:lpstr>xii.</vt:lpstr>
      <vt:lpstr>xiii.</vt:lpstr>
      <vt:lpstr>xiv.</vt:lpstr>
      <vt:lpstr>xv.</vt:lpstr>
      <vt:lpstr>Features--&gt;</vt:lpstr>
      <vt:lpstr>1.</vt:lpstr>
      <vt:lpstr>2.</vt:lpstr>
      <vt:lpstr>3.</vt:lpstr>
      <vt:lpstr>4.</vt:lpstr>
      <vt:lpstr>5.</vt:lpstr>
      <vt:lpstr>6.</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Burton</dc:creator>
  <cp:lastModifiedBy>Jones, Alex</cp:lastModifiedBy>
  <dcterms:created xsi:type="dcterms:W3CDTF">2019-01-17T22:45:33Z</dcterms:created>
  <dcterms:modified xsi:type="dcterms:W3CDTF">2026-03-11T13:41:36Z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6c24981-b6df-48f8-949b-0896357b9b03_Enabled">
    <vt:lpwstr>true</vt:lpwstr>
  </property>
  <property fmtid="{D5CDD505-2E9C-101B-9397-08002B2CF9AE}" pid="3" name="MSIP_Label_06c24981-b6df-48f8-949b-0896357b9b03_SetDate">
    <vt:lpwstr>2024-12-29T21:19:35Z</vt:lpwstr>
  </property>
  <property fmtid="{D5CDD505-2E9C-101B-9397-08002B2CF9AE}" pid="4" name="MSIP_Label_06c24981-b6df-48f8-949b-0896357b9b03_Method">
    <vt:lpwstr>Standard</vt:lpwstr>
  </property>
  <property fmtid="{D5CDD505-2E9C-101B-9397-08002B2CF9AE}" pid="5" name="MSIP_Label_06c24981-b6df-48f8-949b-0896357b9b03_Name">
    <vt:lpwstr>Official</vt:lpwstr>
  </property>
  <property fmtid="{D5CDD505-2E9C-101B-9397-08002B2CF9AE}" pid="6" name="MSIP_Label_06c24981-b6df-48f8-949b-0896357b9b03_SiteId">
    <vt:lpwstr>dd615949-5bd0-4da0-ac52-28ef8d336373</vt:lpwstr>
  </property>
  <property fmtid="{D5CDD505-2E9C-101B-9397-08002B2CF9AE}" pid="7" name="MSIP_Label_06c24981-b6df-48f8-949b-0896357b9b03_ActionId">
    <vt:lpwstr>3bf0c7fa-7b8b-4b95-8065-dd7970dc9fce</vt:lpwstr>
  </property>
  <property fmtid="{D5CDD505-2E9C-101B-9397-08002B2CF9AE}" pid="8" name="MSIP_Label_06c24981-b6df-48f8-949b-0896357b9b03_ContentBits">
    <vt:lpwstr>0</vt:lpwstr>
  </property>
</Properties>
</file>